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2" activeTab="2"/>
  </bookViews>
  <sheets>
    <sheet name="calcolo A.C.S." sheetId="1" state="hidden" r:id="rId1"/>
    <sheet name="GRAFICI" sheetId="2" state="hidden" r:id="rId2"/>
    <sheet name="domande" sheetId="3" r:id="rId3"/>
    <sheet name="comuni" sheetId="4" state="hidden" r:id="rId4"/>
    <sheet name="RISCALDAM" sheetId="5" state="hidden" r:id="rId5"/>
  </sheets>
  <definedNames>
    <definedName name="_xlnm.Print_Area" localSheetId="2">'domande'!$A$1:$O$99</definedName>
    <definedName name="comuni">'comuni'!$A$8:$A$230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R2" authorId="0">
      <text>
        <r>
          <rPr>
            <b/>
            <sz val="8"/>
            <color indexed="8"/>
            <rFont val="Times New Roman"/>
            <family val="1"/>
          </rPr>
          <t xml:space="preserve">PR28220:
</t>
        </r>
        <r>
          <rPr>
            <sz val="8"/>
            <color indexed="8"/>
            <rFont val="Times New Roman"/>
            <family val="1"/>
          </rPr>
          <t xml:space="preserve">il coeff. Di ventilazione è stimato a 0,3 vol/ora
</t>
        </r>
      </text>
    </comment>
    <comment ref="V3" authorId="0">
      <text>
        <r>
          <rPr>
            <b/>
            <sz val="8"/>
            <color indexed="8"/>
            <rFont val="Times New Roman"/>
            <family val="1"/>
          </rPr>
          <t xml:space="preserve">PR28220:
</t>
        </r>
        <r>
          <rPr>
            <sz val="8"/>
            <color indexed="8"/>
            <rFont val="Times New Roman"/>
            <family val="1"/>
          </rPr>
          <t xml:space="preserve">la superf. Delle finestre è ridotta di un coeff. Variabile in funzione dell'orientamento
</t>
        </r>
      </text>
    </comment>
  </commentList>
</comments>
</file>

<file path=xl/sharedStrings.xml><?xml version="1.0" encoding="utf-8"?>
<sst xmlns="http://schemas.openxmlformats.org/spreadsheetml/2006/main" count="408" uniqueCount="351">
  <si>
    <t>CONSUMI PER L'ACQUA CALDA SANITARIA</t>
  </si>
  <si>
    <t>fonte energetica</t>
  </si>
  <si>
    <t>PCI combust.</t>
  </si>
  <si>
    <t>rendim.</t>
  </si>
  <si>
    <t xml:space="preserve">CONSUMI </t>
  </si>
  <si>
    <t>metano centralizzato</t>
  </si>
  <si>
    <t>kcal/mc</t>
  </si>
  <si>
    <t>metri cubi di metano</t>
  </si>
  <si>
    <t>metano autonomo</t>
  </si>
  <si>
    <t>gasolio centralizzato</t>
  </si>
  <si>
    <t>kcal/litro</t>
  </si>
  <si>
    <t>litri di gasolio</t>
  </si>
  <si>
    <t>gasolio autonomo</t>
  </si>
  <si>
    <t>GPL</t>
  </si>
  <si>
    <t>kcal/kg</t>
  </si>
  <si>
    <t>chilogrammi di GPL</t>
  </si>
  <si>
    <t>energia elettrica</t>
  </si>
  <si>
    <t>kcal/kwh</t>
  </si>
  <si>
    <t>chilovattora di energia elettrica</t>
  </si>
  <si>
    <t>impianto solare</t>
  </si>
  <si>
    <t>kwh/mq anno</t>
  </si>
  <si>
    <t>kwh/ anno</t>
  </si>
  <si>
    <t>consumi</t>
  </si>
  <si>
    <t>superfice calpestabile</t>
  </si>
  <si>
    <t>fabbisogno specif.</t>
  </si>
  <si>
    <t>fabbisogno totale</t>
  </si>
  <si>
    <t>in kwh</t>
  </si>
  <si>
    <t>LATI ESTERNI DISPERDENTI</t>
  </si>
  <si>
    <t>RISCALDAMENTO - DATI IN KWH</t>
  </si>
  <si>
    <t>ACQUA CALDA SANITARIA - KWH</t>
  </si>
  <si>
    <t>VALUTAZIONE SEMPLIFICATA DEI CONSUMI ENERGETICI DEGLI EDIFICI</t>
  </si>
  <si>
    <t>Questo programma consente di stimare i consumi energetici di un edificio o di una abitazione con impianto termico autonomo. Il metodo di calcolo e i valori dei parametri adottati sono quelli comunemente usati e reperibili nelle norme UNI o presso fonti ufficiali. La stima presenta ampi margini di approssimazione, che tuttavia sono accettabili rispetto alle finalità dello strumento.</t>
  </si>
  <si>
    <t>Il  risultato finale e il grado di precisione rispetto ai casi reali, infatti, dipendono da molti fattori fra i quali, tra i più importanti, lo "stile di vita" degli occupanti dell'abitazione. E' comunque fondamentale, per garantire in partenza la migliore accuratezza dei calcoli, immettere i dati richiesti con la maggiore precisione possibile.</t>
  </si>
  <si>
    <t xml:space="preserve">Il programma calcola separatamente i consumi energetici per riscaldamento e per la produzione di acqua calda sanitaria, </t>
  </si>
  <si>
    <t>CONSUMI PER RISCALDAMENTO</t>
  </si>
  <si>
    <t>A. TIPO DI COMBUSTIBILE E DI IMPIANTO</t>
  </si>
  <si>
    <t>(il programma accetta, per motivi di omogeneità e di attendibilità, solo alcuni tipi di combustibili e di impianti)</t>
  </si>
  <si>
    <t>Tipo di combustibile e di impianto termico.</t>
  </si>
  <si>
    <t>B. INFORMAZIONI GENERALI  SULL'ABITAZIONE</t>
  </si>
  <si>
    <t>Comune nel quale è situata l'edificio</t>
  </si>
  <si>
    <t>TRENTO</t>
  </si>
  <si>
    <t>Superfice netta riscaldata dell'edificio</t>
  </si>
  <si>
    <t>inserisci dato</t>
  </si>
  <si>
    <t>metri quadrati</t>
  </si>
  <si>
    <t>(non vanno conteggiati i locali tipo cantine, garage o altro se non sono riscaldati; inoltre, possibilmente, la superfice dev'essere al netto delle pareti interne)</t>
  </si>
  <si>
    <t>Anno di costruzione o di totale ristrutturazione dell'abitazione</t>
  </si>
  <si>
    <t>prima del 1919</t>
  </si>
  <si>
    <t>scegli num.</t>
  </si>
  <si>
    <t>(in particolare, l'eta va riferita ad eventuali interventi di coibentazione termica)</t>
  </si>
  <si>
    <t>1919-60</t>
  </si>
  <si>
    <t>1961-76</t>
  </si>
  <si>
    <t>1977-86</t>
  </si>
  <si>
    <t>dopo il 1986</t>
  </si>
  <si>
    <t>Anno di costruzione o di totale ristrutturazione dell'impianto termico</t>
  </si>
  <si>
    <t>prima del 1986</t>
  </si>
  <si>
    <t>(in particolare, l'età va riferita all'eventuale sostituzione della caldaia)</t>
  </si>
  <si>
    <t>1986-1997</t>
  </si>
  <si>
    <t>dopo il 1997</t>
  </si>
  <si>
    <t>Quanti lati verso l'esterno presenta l'appartamento?</t>
  </si>
  <si>
    <t>un solo lato</t>
  </si>
  <si>
    <t>due lati</t>
  </si>
  <si>
    <t>(vanno conteggiati, se disperdenti, anche i pavimenti e i solai verso sottotetti o terrazze)</t>
  </si>
  <si>
    <t>tre lati</t>
  </si>
  <si>
    <t>quattro lati o schiera centrale</t>
  </si>
  <si>
    <t>Quante finestre ha l'appartamento?</t>
  </si>
  <si>
    <t>approssimativamente, meno della media</t>
  </si>
  <si>
    <t>approssimativamente, nella media</t>
  </si>
  <si>
    <t>approssimativamente, più della media</t>
  </si>
  <si>
    <t>Qual è l'orientamento prevalente dell'abitazione?</t>
  </si>
  <si>
    <t>nord</t>
  </si>
  <si>
    <t>est / ovest</t>
  </si>
  <si>
    <t>sud</t>
  </si>
  <si>
    <t>CONSUMO TOTALE PER RISCALDAMENTO</t>
  </si>
  <si>
    <t>In base ai dati da Lei forniti, il suo appartamento dovrebbe consumare mediamente ogni anno:</t>
  </si>
  <si>
    <t>CONSUMI PER ACQUA CALDA SANITARIA</t>
  </si>
  <si>
    <t>Impianto di produzione dell'acqua calda sanitaria</t>
  </si>
  <si>
    <t>CONSUMO TOTALE PER LA PRODUZIONE DI ACQUA CALDA SANITARIA</t>
  </si>
  <si>
    <t>In base ai dati forniti, i suoi consumi per la produzione di acqua calda sanitaria ammonterebbero mediamente ogni anno a:</t>
  </si>
  <si>
    <t>CONSUMO SPECIFICO PER IL RISCALDAMENTO E LA PRODUZIONE DI ACQUA CALDA SANITARIA</t>
  </si>
  <si>
    <t>In base ai dati forniti, i suoi CONSUMI SPECIFICI per il riscaldamento e la produzione di acqua calda sanitaria ammonterebbero  a:</t>
  </si>
  <si>
    <t>kWh/mq</t>
  </si>
  <si>
    <t>comune</t>
  </si>
  <si>
    <t xml:space="preserve">Gradi-Giorno </t>
  </si>
  <si>
    <t>MICA</t>
  </si>
  <si>
    <t>ALA</t>
  </si>
  <si>
    <t>comune scelto</t>
  </si>
  <si>
    <t>gradi giorno</t>
  </si>
  <si>
    <t>ALBIANO</t>
  </si>
  <si>
    <t>ALDENO</t>
  </si>
  <si>
    <t>AMBLAR</t>
  </si>
  <si>
    <t>ANDALO</t>
  </si>
  <si>
    <t>ARCO</t>
  </si>
  <si>
    <t>AVIO</t>
  </si>
  <si>
    <t>BASELGA DI PINE'</t>
  </si>
  <si>
    <t>BEDOLLO</t>
  </si>
  <si>
    <t>BERSONE</t>
  </si>
  <si>
    <t>BESENELLO</t>
  </si>
  <si>
    <t>BEZZECCA</t>
  </si>
  <si>
    <t>BIENO</t>
  </si>
  <si>
    <t>BLEGGIO INFERIORE</t>
  </si>
  <si>
    <t>BLEGGIO SUPERIORE</t>
  </si>
  <si>
    <t>BOCENAGO</t>
  </si>
  <si>
    <t>BOLBENO</t>
  </si>
  <si>
    <t>BONDO</t>
  </si>
  <si>
    <t>BONDONE</t>
  </si>
  <si>
    <t>BORGO VALSUGANA</t>
  </si>
  <si>
    <t>BOSENTINO</t>
  </si>
  <si>
    <t>BREGUZZO</t>
  </si>
  <si>
    <t>BRENTONICO</t>
  </si>
  <si>
    <t>BRESIMO</t>
  </si>
  <si>
    <t>BREZ</t>
  </si>
  <si>
    <t>BRIONE</t>
  </si>
  <si>
    <t>CADERZONE</t>
  </si>
  <si>
    <t>CAGNO'</t>
  </si>
  <si>
    <t>CALAVINO</t>
  </si>
  <si>
    <t>CALCERANICA AL LAGO</t>
  </si>
  <si>
    <t>CALDES</t>
  </si>
  <si>
    <t>CALDONAZZO</t>
  </si>
  <si>
    <t>CALLIANO</t>
  </si>
  <si>
    <t>CAMPITELLO DI FASSA</t>
  </si>
  <si>
    <t>CAMPODENNO</t>
  </si>
  <si>
    <t>CANAL SAN BOVO</t>
  </si>
  <si>
    <t>CANAZEI</t>
  </si>
  <si>
    <t>CAPRIANA</t>
  </si>
  <si>
    <t>CARANO</t>
  </si>
  <si>
    <t>CARISOLO</t>
  </si>
  <si>
    <t>CARZANO</t>
  </si>
  <si>
    <t>CASTEL CONDINO</t>
  </si>
  <si>
    <t>CASTELFONDO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</si>
  <si>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</si>
  <si>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</si>
  <si>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</si>
  <si>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</si>
  <si>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</si>
  <si>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</si>
  <si>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</si>
  <si>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</si>
  <si>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CEMBRA</t>
  </si>
  <si>
    <t>CENTA SAN NICOLO'</t>
  </si>
  <si>
    <t>CIMEGO</t>
  </si>
  <si>
    <t>CIMONE</t>
  </si>
  <si>
    <t>CINTE TESINO</t>
  </si>
  <si>
    <t>CIS</t>
  </si>
  <si>
    <t>CIVEZZANO</t>
  </si>
  <si>
    <t>CLES</t>
  </si>
  <si>
    <t>CLOZ</t>
  </si>
  <si>
    <t>COMMEZZADURA</t>
  </si>
  <si>
    <t>CONCEI</t>
  </si>
  <si>
    <t>CONDINO</t>
  </si>
  <si>
    <t>COREDO</t>
  </si>
  <si>
    <t>CROVIANA</t>
  </si>
  <si>
    <t>CUNEVO</t>
  </si>
  <si>
    <t>DAIANO</t>
  </si>
  <si>
    <t>DAMBEL</t>
  </si>
  <si>
    <t>DAONE</t>
  </si>
  <si>
    <t>DARE'</t>
  </si>
  <si>
    <t>DENNO</t>
  </si>
  <si>
    <t>DIMARO</t>
  </si>
  <si>
    <t>DON</t>
  </si>
  <si>
    <t>DORSINO</t>
  </si>
  <si>
    <t>DRENA</t>
  </si>
  <si>
    <t>DRO</t>
  </si>
  <si>
    <t>FAEDO</t>
  </si>
  <si>
    <t>FAI DELLA PAGANELLA</t>
  </si>
  <si>
    <t>FAVER</t>
  </si>
  <si>
    <t>FIAVE'</t>
  </si>
  <si>
    <t>FIERA DI PRIMIERO</t>
  </si>
  <si>
    <t>FIEROZZO</t>
  </si>
  <si>
    <t>FLAVON</t>
  </si>
  <si>
    <t>FOLGARIA</t>
  </si>
  <si>
    <t>FONDO</t>
  </si>
  <si>
    <t>FORNACE</t>
  </si>
  <si>
    <t>FRASSILONGO</t>
  </si>
  <si>
    <t>GARNIGA</t>
  </si>
  <si>
    <t>GIOVO</t>
  </si>
  <si>
    <t>GIUSTINO</t>
  </si>
  <si>
    <t>GRAUNO</t>
  </si>
  <si>
    <t>GRIGNO</t>
  </si>
  <si>
    <t>GRUMES</t>
  </si>
  <si>
    <t>IMER</t>
  </si>
  <si>
    <t>ISERA</t>
  </si>
  <si>
    <t>IVANO-FRACENA</t>
  </si>
  <si>
    <t>LARDARO</t>
  </si>
  <si>
    <t>LASINO</t>
  </si>
  <si>
    <t>LAVARONE</t>
  </si>
  <si>
    <t>LAVIS</t>
  </si>
  <si>
    <t>LEVICO TERME</t>
  </si>
  <si>
    <t>LISIGNAGO</t>
  </si>
  <si>
    <t>LIVO</t>
  </si>
  <si>
    <t>LOMASO</t>
  </si>
  <si>
    <t>LONA-LASES</t>
  </si>
  <si>
    <t>LUSERNA</t>
  </si>
  <si>
    <t>MALE'</t>
  </si>
  <si>
    <t>MALOSCO</t>
  </si>
  <si>
    <t>MASSIMENO</t>
  </si>
  <si>
    <t>MAZZIN</t>
  </si>
  <si>
    <t>MEZZANA</t>
  </si>
  <si>
    <t>MEZZANO</t>
  </si>
  <si>
    <t>MEZZOCORONA</t>
  </si>
  <si>
    <t>MEZZOLOMBARDO</t>
  </si>
  <si>
    <t>MOENA</t>
  </si>
  <si>
    <t>MOLINA DI LEDRO</t>
  </si>
  <si>
    <t>MOLVENO</t>
  </si>
  <si>
    <t>MONCLASSICO</t>
  </si>
  <si>
    <t>MONTAGNE</t>
  </si>
  <si>
    <t>MORI</t>
  </si>
  <si>
    <t>NAGO-TORBOLE</t>
  </si>
  <si>
    <t>NANNO</t>
  </si>
  <si>
    <t>NAVE SAN ROCCO</t>
  </si>
  <si>
    <t>NOGAREDO</t>
  </si>
  <si>
    <t>NOMI</t>
  </si>
  <si>
    <t>NOVALEDO</t>
  </si>
  <si>
    <t>OSPEDALETTO</t>
  </si>
  <si>
    <t>OSSANA</t>
  </si>
  <si>
    <t>PADERGNONE</t>
  </si>
  <si>
    <t>PALU' DEL FERSINA</t>
  </si>
  <si>
    <t>PANCHIA'</t>
  </si>
  <si>
    <t>PEIO</t>
  </si>
  <si>
    <t>PELLIZZANO</t>
  </si>
  <si>
    <t>PELUGO</t>
  </si>
  <si>
    <t>PERGINE VALSUGANA</t>
  </si>
  <si>
    <t>PIEVE DI BONO</t>
  </si>
  <si>
    <t>PIEVE DI LEDRO</t>
  </si>
  <si>
    <t>PIEVE TESINO</t>
  </si>
  <si>
    <t>PINZOLO</t>
  </si>
  <si>
    <t>POMAROLO</t>
  </si>
  <si>
    <t>POZZA DI FASSA</t>
  </si>
  <si>
    <t>PRASO</t>
  </si>
  <si>
    <t>PREDAZZO</t>
  </si>
  <si>
    <t>PREORE</t>
  </si>
  <si>
    <t>PREZZO</t>
  </si>
  <si>
    <t>RABBI</t>
  </si>
  <si>
    <t>RAGOLI</t>
  </si>
  <si>
    <t>REVO'</t>
  </si>
  <si>
    <t>RIVA DEL GARDA</t>
  </si>
  <si>
    <t>ROMALLO</t>
  </si>
  <si>
    <t>ROMENO</t>
  </si>
  <si>
    <t>RONCEGNO</t>
  </si>
  <si>
    <t>RONCHI VALSUGANA</t>
  </si>
  <si>
    <t>RONCONE</t>
  </si>
  <si>
    <t>RONZO-CHIENIS</t>
  </si>
  <si>
    <t>RONZONE</t>
  </si>
  <si>
    <t>ROVERE' DELLA LUNA</t>
  </si>
  <si>
    <t>ROVERETO</t>
  </si>
  <si>
    <t>RUFFRE'</t>
  </si>
  <si>
    <t>RUMO</t>
  </si>
  <si>
    <t>SAGRON MIS</t>
  </si>
  <si>
    <t>SAMONE</t>
  </si>
  <si>
    <t>SAN LORENZO IN BANALE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</si>
  <si>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</si>
  <si>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</si>
  <si>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</si>
  <si>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</si>
  <si>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</si>
  <si>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</si>
  <si>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</si>
  <si>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SIROR</t>
  </si>
  <si>
    <t>SMARANO</t>
  </si>
  <si>
    <t>SORAGA</t>
  </si>
  <si>
    <t>SOVER</t>
  </si>
  <si>
    <t>SPERA</t>
  </si>
  <si>
    <t>SPIAZZO</t>
  </si>
  <si>
    <t>SPORMAGGIORE</t>
  </si>
  <si>
    <t>SPORMINORE</t>
  </si>
  <si>
    <t>STENICO</t>
  </si>
  <si>
    <t>STORO</t>
  </si>
  <si>
    <t>STREMBO</t>
  </si>
  <si>
    <t>STRIGNO</t>
  </si>
  <si>
    <t>TAIO</t>
  </si>
  <si>
    <t>TASSULLO</t>
  </si>
  <si>
    <t>TELVE</t>
  </si>
  <si>
    <t>TELVE DI SOPRA</t>
  </si>
  <si>
    <t>TENNA</t>
  </si>
  <si>
    <t>TENNO</t>
  </si>
  <si>
    <t>TERLAGO</t>
  </si>
  <si>
    <t>TERRAGNOLO</t>
  </si>
  <si>
    <t>TERRES</t>
  </si>
  <si>
    <t>TERZOLAS</t>
  </si>
  <si>
    <t>TESERO</t>
  </si>
  <si>
    <t>TIARNO DI SOPRA</t>
  </si>
  <si>
    <t>TIARNO DI SOTTO</t>
  </si>
  <si>
    <t>TIONE DI TRENTO</t>
  </si>
  <si>
    <t>TON</t>
  </si>
  <si>
    <t>TONADICO</t>
  </si>
  <si>
    <t>TORCEGNO</t>
  </si>
  <si>
    <t>TRAMBILENO</t>
  </si>
  <si>
    <t>TRANSACQUA</t>
  </si>
  <si>
    <t>TRES</t>
  </si>
  <si>
    <t>TUENNO</t>
  </si>
  <si>
    <t>VALDA</t>
  </si>
  <si>
    <t>VALFLORIANA</t>
  </si>
  <si>
    <t>VALLARSA</t>
  </si>
  <si>
    <t>VARENA</t>
  </si>
  <si>
    <t>VATTARO</t>
  </si>
  <si>
    <t>VERMIGLIO</t>
  </si>
  <si>
    <t>VERVO'</t>
  </si>
  <si>
    <t>VEZZANO</t>
  </si>
  <si>
    <t>VIGNOLA-FALESINA</t>
  </si>
  <si>
    <t>VIGO DI FASSA</t>
  </si>
  <si>
    <t>VIGOLO VATTARO</t>
  </si>
  <si>
    <t>VIGO RENDENA</t>
  </si>
  <si>
    <t>VILLA AGNEDO</t>
  </si>
  <si>
    <t>VILLA LAGARINA</t>
  </si>
  <si>
    <t>VILLA RENDENA</t>
  </si>
  <si>
    <t>VOLANO</t>
  </si>
  <si>
    <t>ZAMBANA</t>
  </si>
  <si>
    <t>ZIANO DI FIEMME</t>
  </si>
  <si>
    <t>ZUCLO</t>
  </si>
  <si>
    <t>W/°C</t>
  </si>
  <si>
    <t>superf. riscaldata</t>
  </si>
  <si>
    <t>volume riscaldato</t>
  </si>
  <si>
    <t>S/V</t>
  </si>
  <si>
    <t>superf disperdente</t>
  </si>
  <si>
    <t>superf vetrata</t>
  </si>
  <si>
    <t>superfici opache</t>
  </si>
  <si>
    <t>Coeff dispersione trasmiss</t>
  </si>
  <si>
    <t>Coeff ventilaz</t>
  </si>
  <si>
    <t>Totale coeff dispersione</t>
  </si>
  <si>
    <t>Dispersioni</t>
  </si>
  <si>
    <t>Guadagni</t>
  </si>
  <si>
    <t>Fabbisogni</t>
  </si>
  <si>
    <t>Rendimento stag.le impianto</t>
  </si>
  <si>
    <t>P.C.I. combust.</t>
  </si>
  <si>
    <t>Consumi</t>
  </si>
  <si>
    <t>adottata</t>
  </si>
  <si>
    <t>calcolata</t>
  </si>
  <si>
    <t>pavimento</t>
  </si>
  <si>
    <t>soffitto</t>
  </si>
  <si>
    <t>pareti</t>
  </si>
  <si>
    <t>Kvetri</t>
  </si>
  <si>
    <t>Kpav</t>
  </si>
  <si>
    <t>Ksoff</t>
  </si>
  <si>
    <t>Kpar</t>
  </si>
  <si>
    <t>(kWh)</t>
  </si>
  <si>
    <t>interni</t>
  </si>
  <si>
    <t>solari</t>
  </si>
  <si>
    <t xml:space="preserve">(mc. di metano, litri di gasolio, kg. di GPL) </t>
  </si>
  <si>
    <t>trasformaz. in kwh</t>
  </si>
  <si>
    <t>cinque-sei lati, schiera di testa, villetta isolata</t>
  </si>
  <si>
    <t>prima de 1986</t>
  </si>
  <si>
    <t>Irraggiamento solare stagionale</t>
  </si>
  <si>
    <t>MJ/mq</t>
  </si>
  <si>
    <t>Wh/mq</t>
  </si>
  <si>
    <t>est/ovest</t>
  </si>
  <si>
    <t>trasformazione in kwh</t>
  </si>
  <si>
    <t>metano</t>
  </si>
  <si>
    <t>kwh/mc</t>
  </si>
  <si>
    <t>gasolio</t>
  </si>
  <si>
    <t>kwh/litro</t>
  </si>
  <si>
    <t>gpl</t>
  </si>
  <si>
    <t>kwh/kg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</si>
</sst>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0.0"/>
  </numFmts>
  <fonts count="21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0" fillId="0" borderId="1" xfId="0" applyBorder="1" applyAlignment="1">
      <alignment/>
    </xf>
    <xf numFmtId="0" fontId="2" fillId="0" borderId="1" xfId="0" applyFont="1" applyBorder="1" applyAlignment="1" applyProtection="1">
      <alignment/>
      <protection hidden="1"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1" xfId="16" applyFont="1" applyFill="1" applyBorder="1" applyAlignment="1" applyProtection="1">
      <alignment/>
      <protection hidden="1"/>
    </xf>
    <xf numFmtId="0" fontId="0" fillId="0" borderId="3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164" fontId="3" fillId="0" borderId="1" xfId="16" applyFont="1" applyFill="1" applyBorder="1" applyAlignment="1" applyProtection="1">
      <alignment horizontal="center"/>
      <protection/>
    </xf>
    <xf numFmtId="164" fontId="3" fillId="0" borderId="0" xfId="1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1" xfId="16" applyFont="1" applyFill="1" applyBorder="1" applyAlignment="1" applyProtection="1">
      <alignment/>
      <protection/>
    </xf>
    <xf numFmtId="164" fontId="5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 locked="0"/>
    </xf>
    <xf numFmtId="0" fontId="0" fillId="3" borderId="1" xfId="0" applyFont="1" applyFill="1" applyBorder="1" applyAlignment="1" applyProtection="1">
      <alignment/>
      <protection hidden="1" locked="0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1" fontId="0" fillId="3" borderId="1" xfId="0" applyNumberFormat="1" applyFill="1" applyBorder="1" applyAlignment="1" applyProtection="1">
      <alignment/>
      <protection hidden="1" locked="0"/>
    </xf>
    <xf numFmtId="1" fontId="0" fillId="0" borderId="0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64" fontId="0" fillId="0" borderId="0" xfId="16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164" fontId="11" fillId="0" borderId="0" xfId="16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vertical="top" wrapText="1"/>
      <protection hidden="1"/>
    </xf>
    <xf numFmtId="164" fontId="15" fillId="0" borderId="0" xfId="16" applyFont="1" applyFill="1" applyBorder="1" applyAlignment="1" applyProtection="1">
      <alignment/>
      <protection hidden="1"/>
    </xf>
    <xf numFmtId="164" fontId="15" fillId="0" borderId="0" xfId="16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wrapText="1"/>
      <protection hidden="1"/>
    </xf>
    <xf numFmtId="0" fontId="14" fillId="0" borderId="0" xfId="0" applyFont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164" fontId="13" fillId="0" borderId="0" xfId="16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164" fontId="13" fillId="0" borderId="0" xfId="16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14" fillId="0" borderId="0" xfId="0" applyFont="1" applyAlignment="1" applyProtection="1">
      <alignment vertical="top" wrapText="1"/>
      <protection hidden="1"/>
    </xf>
    <xf numFmtId="0" fontId="0" fillId="0" borderId="5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7" xfId="0" applyNumberForma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4" borderId="0" xfId="0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/>
      <protection hidden="1"/>
    </xf>
    <xf numFmtId="0" fontId="18" fillId="4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165" fontId="0" fillId="2" borderId="0" xfId="0" applyNumberFormat="1" applyFill="1" applyAlignment="1" applyProtection="1">
      <alignment/>
      <protection hidden="1"/>
    </xf>
    <xf numFmtId="1" fontId="0" fillId="5" borderId="0" xfId="0" applyNumberForma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" fontId="0" fillId="4" borderId="0" xfId="0" applyNumberFormat="1" applyFill="1" applyAlignment="1" applyProtection="1">
      <alignment/>
      <protection hidden="1"/>
    </xf>
    <xf numFmtId="1" fontId="5" fillId="4" borderId="0" xfId="0" applyNumberFormat="1" applyFont="1" applyFill="1" applyAlignment="1" applyProtection="1">
      <alignment horizontal="center"/>
      <protection hidden="1"/>
    </xf>
    <xf numFmtId="164" fontId="0" fillId="4" borderId="0" xfId="16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 wrapText="1"/>
      <protection hidden="1"/>
    </xf>
    <xf numFmtId="1" fontId="0" fillId="6" borderId="0" xfId="0" applyNumberForma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9" xfId="0" applyFill="1" applyBorder="1" applyAlignment="1" applyProtection="1">
      <alignment/>
      <protection hidden="1"/>
    </xf>
    <xf numFmtId="0" fontId="0" fillId="7" borderId="6" xfId="0" applyFill="1" applyBorder="1" applyAlignment="1" applyProtection="1">
      <alignment/>
      <protection hidden="1"/>
    </xf>
    <xf numFmtId="0" fontId="0" fillId="7" borderId="10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11" xfId="0" applyFill="1" applyBorder="1" applyAlignment="1" applyProtection="1">
      <alignment/>
      <protection hidden="1"/>
    </xf>
    <xf numFmtId="0" fontId="2" fillId="7" borderId="0" xfId="0" applyFont="1" applyFill="1" applyBorder="1" applyAlignment="1" applyProtection="1">
      <alignment/>
      <protection hidden="1"/>
    </xf>
    <xf numFmtId="0" fontId="0" fillId="7" borderId="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12" xfId="0" applyFill="1" applyBorder="1" applyAlignment="1" applyProtection="1">
      <alignment/>
      <protection hidden="1"/>
    </xf>
    <xf numFmtId="0" fontId="0" fillId="7" borderId="8" xfId="0" applyFill="1" applyBorder="1" applyAlignment="1" applyProtection="1">
      <alignment/>
      <protection hidden="1"/>
    </xf>
    <xf numFmtId="0" fontId="0" fillId="8" borderId="5" xfId="0" applyFill="1" applyBorder="1" applyAlignment="1" applyProtection="1">
      <alignment/>
      <protection hidden="1"/>
    </xf>
    <xf numFmtId="0" fontId="0" fillId="8" borderId="9" xfId="0" applyFill="1" applyBorder="1" applyAlignment="1" applyProtection="1">
      <alignment/>
      <protection hidden="1"/>
    </xf>
    <xf numFmtId="0" fontId="0" fillId="8" borderId="6" xfId="0" applyFill="1" applyBorder="1" applyAlignment="1" applyProtection="1">
      <alignment/>
      <protection hidden="1"/>
    </xf>
    <xf numFmtId="0" fontId="2" fillId="8" borderId="0" xfId="0" applyFont="1" applyFill="1" applyBorder="1" applyAlignment="1" applyProtection="1">
      <alignment/>
      <protection hidden="1"/>
    </xf>
    <xf numFmtId="0" fontId="0" fillId="8" borderId="1" xfId="0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 hidden="1"/>
    </xf>
    <xf numFmtId="0" fontId="0" fillId="8" borderId="11" xfId="0" applyFill="1" applyBorder="1" applyAlignment="1" applyProtection="1">
      <alignment/>
      <protection hidden="1"/>
    </xf>
    <xf numFmtId="0" fontId="0" fillId="8" borderId="10" xfId="0" applyFill="1" applyBorder="1" applyAlignment="1" applyProtection="1">
      <alignment/>
      <protection hidden="1"/>
    </xf>
    <xf numFmtId="0" fontId="0" fillId="8" borderId="7" xfId="0" applyFill="1" applyBorder="1" applyAlignment="1" applyProtection="1">
      <alignment/>
      <protection hidden="1"/>
    </xf>
    <xf numFmtId="0" fontId="0" fillId="8" borderId="12" xfId="0" applyFill="1" applyBorder="1" applyAlignment="1" applyProtection="1">
      <alignment/>
      <protection hidden="1"/>
    </xf>
    <xf numFmtId="0" fontId="0" fillId="8" borderId="8" xfId="0" applyFill="1" applyBorder="1" applyAlignment="1" applyProtection="1">
      <alignment/>
      <protection hidden="1"/>
    </xf>
    <xf numFmtId="0" fontId="0" fillId="9" borderId="5" xfId="0" applyFont="1" applyFill="1" applyBorder="1" applyAlignment="1" applyProtection="1">
      <alignment/>
      <protection hidden="1"/>
    </xf>
    <xf numFmtId="0" fontId="0" fillId="9" borderId="9" xfId="0" applyFill="1" applyBorder="1" applyAlignment="1" applyProtection="1">
      <alignment/>
      <protection hidden="1"/>
    </xf>
    <xf numFmtId="0" fontId="0" fillId="9" borderId="6" xfId="0" applyFill="1" applyBorder="1" applyAlignment="1" applyProtection="1">
      <alignment/>
      <protection hidden="1"/>
    </xf>
    <xf numFmtId="0" fontId="0" fillId="9" borderId="10" xfId="0" applyFill="1" applyBorder="1" applyAlignment="1" applyProtection="1">
      <alignment/>
      <protection hidden="1"/>
    </xf>
    <xf numFmtId="0" fontId="0" fillId="9" borderId="0" xfId="0" applyFill="1" applyBorder="1" applyAlignment="1" applyProtection="1">
      <alignment/>
      <protection hidden="1"/>
    </xf>
    <xf numFmtId="0" fontId="0" fillId="9" borderId="11" xfId="0" applyFill="1" applyBorder="1" applyAlignment="1" applyProtection="1">
      <alignment/>
      <protection hidden="1"/>
    </xf>
    <xf numFmtId="0" fontId="0" fillId="9" borderId="7" xfId="0" applyFill="1" applyBorder="1" applyAlignment="1" applyProtection="1">
      <alignment/>
      <protection hidden="1"/>
    </xf>
    <xf numFmtId="0" fontId="0" fillId="9" borderId="12" xfId="0" applyFill="1" applyBorder="1" applyAlignment="1" applyProtection="1">
      <alignment/>
      <protection hidden="1"/>
    </xf>
    <xf numFmtId="0" fontId="0" fillId="9" borderId="8" xfId="0" applyFill="1" applyBorder="1" applyAlignment="1" applyProtection="1">
      <alignment/>
      <protection hidden="1"/>
    </xf>
    <xf numFmtId="0" fontId="0" fillId="10" borderId="5" xfId="0" applyFont="1" applyFill="1" applyBorder="1" applyAlignment="1" applyProtection="1">
      <alignment/>
      <protection hidden="1"/>
    </xf>
    <xf numFmtId="0" fontId="0" fillId="10" borderId="9" xfId="0" applyFill="1" applyBorder="1" applyAlignment="1" applyProtection="1">
      <alignment/>
      <protection hidden="1"/>
    </xf>
    <xf numFmtId="0" fontId="0" fillId="10" borderId="6" xfId="0" applyFill="1" applyBorder="1" applyAlignment="1" applyProtection="1">
      <alignment/>
      <protection hidden="1"/>
    </xf>
    <xf numFmtId="0" fontId="0" fillId="10" borderId="10" xfId="0" applyFill="1" applyBorder="1" applyAlignment="1" applyProtection="1">
      <alignment/>
      <protection hidden="1"/>
    </xf>
    <xf numFmtId="0" fontId="0" fillId="10" borderId="0" xfId="0" applyFill="1" applyBorder="1" applyAlignment="1" applyProtection="1">
      <alignment/>
      <protection hidden="1"/>
    </xf>
    <xf numFmtId="0" fontId="0" fillId="10" borderId="11" xfId="0" applyFill="1" applyBorder="1" applyAlignment="1" applyProtection="1">
      <alignment/>
      <protection hidden="1"/>
    </xf>
    <xf numFmtId="0" fontId="0" fillId="10" borderId="7" xfId="0" applyFill="1" applyBorder="1" applyAlignment="1" applyProtection="1">
      <alignment/>
      <protection hidden="1"/>
    </xf>
    <xf numFmtId="0" fontId="0" fillId="10" borderId="12" xfId="0" applyFill="1" applyBorder="1" applyAlignment="1" applyProtection="1">
      <alignment/>
      <protection hidden="1"/>
    </xf>
    <xf numFmtId="0" fontId="0" fillId="10" borderId="8" xfId="0" applyFill="1" applyBorder="1" applyAlignment="1" applyProtection="1">
      <alignment/>
      <protection hidden="1"/>
    </xf>
    <xf numFmtId="0" fontId="1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justify" vertical="top" wrapText="1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justify" vertical="top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3" fontId="11" fillId="0" borderId="1" xfId="16" applyNumberFormat="1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3" fontId="11" fillId="0" borderId="1" xfId="16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top" wrapText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wrapText="1"/>
      <protection hidden="1"/>
    </xf>
    <xf numFmtId="0" fontId="2" fillId="4" borderId="0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7" borderId="10" xfId="0" applyFont="1" applyFill="1" applyBorder="1" applyAlignment="1" applyProtection="1">
      <alignment vertical="top" wrapText="1"/>
      <protection hidden="1"/>
    </xf>
    <xf numFmtId="0" fontId="0" fillId="8" borderId="10" xfId="0" applyFont="1" applyFill="1" applyBorder="1" applyAlignment="1" applyProtection="1">
      <alignment vertical="top" wrapText="1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B1">
      <selection activeCell="K24" sqref="K24"/>
    </sheetView>
  </sheetViews>
  <sheetFormatPr defaultColWidth="9.140625" defaultRowHeight="12.75"/>
  <cols>
    <col min="2" max="2" width="13.140625" style="0" customWidth="1"/>
    <col min="3" max="3" width="15.00390625" style="0" customWidth="1"/>
    <col min="4" max="4" width="12.421875" style="0" customWidth="1"/>
    <col min="5" max="5" width="18.57421875" style="0" customWidth="1"/>
    <col min="6" max="6" width="17.28125" style="0" customWidth="1"/>
    <col min="7" max="7" width="11.57421875" style="0" customWidth="1"/>
    <col min="9" max="9" width="15.28125" style="0" customWidth="1"/>
    <col min="10" max="10" width="24.8515625" style="0" customWidth="1"/>
    <col min="11" max="11" width="19.7109375" style="0" customWidth="1"/>
  </cols>
  <sheetData>
    <row r="1" spans="1:15" ht="23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"/>
      <c r="K1" s="1"/>
      <c r="L1" s="1"/>
      <c r="M1" s="1"/>
      <c r="N1" s="1"/>
      <c r="O1" s="1"/>
    </row>
    <row r="5" ht="12.75">
      <c r="K5" s="2"/>
    </row>
    <row r="6" spans="4:11" ht="12.75">
      <c r="D6" s="3"/>
      <c r="E6" s="3"/>
      <c r="F6" s="3" t="s">
        <v>1</v>
      </c>
      <c r="G6" s="3" t="s">
        <v>2</v>
      </c>
      <c r="H6" s="3" t="s">
        <v>3</v>
      </c>
      <c r="I6" s="3" t="s">
        <v>4</v>
      </c>
      <c r="J6" s="3"/>
      <c r="K6" s="4"/>
    </row>
    <row r="7" spans="4:11" ht="25.5" customHeight="1">
      <c r="D7" s="3"/>
      <c r="E7" s="5"/>
      <c r="F7" s="3" t="str">
        <f>LOOKUP(domande!$L$83,'calcolo A.C.S.'!D11:D19,E11:E19)</f>
        <v>metano autonomo</v>
      </c>
      <c r="G7" s="3">
        <f>LOOKUP(domande!$L$83,'calcolo A.C.S.'!D11:D19,G11:G19)</f>
        <v>8250</v>
      </c>
      <c r="H7" s="6">
        <f>LOOKUP(domande!$L$83,D11:D17,F11:F17)</f>
        <v>0.8</v>
      </c>
      <c r="I7" s="142"/>
      <c r="J7" s="143" t="str">
        <f>LOOKUP(domande!$L$83,D11:D17,I11:I16)</f>
        <v>metri cubi di metano</v>
      </c>
      <c r="K7" s="7"/>
    </row>
    <row r="8" spans="9:10" ht="12.75">
      <c r="I8" s="142"/>
      <c r="J8" s="143"/>
    </row>
    <row r="10" spans="4:10" ht="12.75">
      <c r="D10" s="3"/>
      <c r="E10" s="3"/>
      <c r="F10" s="3" t="s">
        <v>3</v>
      </c>
      <c r="G10" s="3"/>
      <c r="H10" s="3"/>
      <c r="I10" s="6"/>
      <c r="J10" s="8"/>
    </row>
    <row r="11" spans="4:10" ht="12.75">
      <c r="D11" s="9">
        <v>1</v>
      </c>
      <c r="E11" s="9" t="s">
        <v>5</v>
      </c>
      <c r="F11" s="9">
        <v>0.75</v>
      </c>
      <c r="G11" s="9">
        <v>8250</v>
      </c>
      <c r="H11" s="9" t="s">
        <v>6</v>
      </c>
      <c r="I11" s="10" t="s">
        <v>7</v>
      </c>
      <c r="J11" s="11"/>
    </row>
    <row r="12" spans="4:10" ht="12.75">
      <c r="D12" s="9">
        <v>2</v>
      </c>
      <c r="E12" s="9" t="s">
        <v>8</v>
      </c>
      <c r="F12" s="9">
        <v>0.8</v>
      </c>
      <c r="G12" s="9">
        <v>8250</v>
      </c>
      <c r="H12" s="9" t="s">
        <v>6</v>
      </c>
      <c r="I12" s="10" t="s">
        <v>7</v>
      </c>
      <c r="J12" s="11"/>
    </row>
    <row r="13" spans="4:10" ht="12.75">
      <c r="D13" s="9">
        <v>3</v>
      </c>
      <c r="E13" s="9" t="s">
        <v>9</v>
      </c>
      <c r="F13" s="9">
        <v>0.75</v>
      </c>
      <c r="G13" s="9">
        <v>8500</v>
      </c>
      <c r="H13" s="9" t="s">
        <v>10</v>
      </c>
      <c r="I13" s="10" t="s">
        <v>11</v>
      </c>
      <c r="J13" s="11"/>
    </row>
    <row r="14" spans="4:10" ht="12.75">
      <c r="D14" s="9">
        <v>4</v>
      </c>
      <c r="E14" s="9" t="s">
        <v>12</v>
      </c>
      <c r="F14" s="9">
        <v>0.6</v>
      </c>
      <c r="G14" s="9">
        <v>8500</v>
      </c>
      <c r="H14" s="9" t="s">
        <v>10</v>
      </c>
      <c r="I14" s="10" t="s">
        <v>11</v>
      </c>
      <c r="J14" s="11"/>
    </row>
    <row r="15" spans="4:10" ht="12.75">
      <c r="D15" s="9">
        <v>5</v>
      </c>
      <c r="E15" s="9" t="s">
        <v>13</v>
      </c>
      <c r="F15" s="9">
        <v>0.8</v>
      </c>
      <c r="G15" s="9">
        <v>11000</v>
      </c>
      <c r="H15" s="9" t="s">
        <v>14</v>
      </c>
      <c r="I15" s="10" t="s">
        <v>15</v>
      </c>
      <c r="J15" s="11"/>
    </row>
    <row r="16" spans="4:10" ht="12.75">
      <c r="D16" s="9">
        <v>6</v>
      </c>
      <c r="E16" s="9" t="s">
        <v>16</v>
      </c>
      <c r="F16" s="9">
        <v>0.9</v>
      </c>
      <c r="G16" s="9">
        <v>860</v>
      </c>
      <c r="H16" s="9" t="s">
        <v>17</v>
      </c>
      <c r="I16" s="10" t="s">
        <v>18</v>
      </c>
      <c r="J16" s="11"/>
    </row>
    <row r="17" spans="4:10" ht="12.75">
      <c r="D17" s="9">
        <v>7</v>
      </c>
      <c r="E17" s="9" t="s">
        <v>19</v>
      </c>
      <c r="F17" s="9"/>
      <c r="G17" s="9"/>
      <c r="H17" s="9"/>
      <c r="I17" s="10"/>
      <c r="J17" s="11"/>
    </row>
    <row r="20" spans="5:10" ht="12.75">
      <c r="E20" s="12"/>
      <c r="F20" s="12"/>
      <c r="G20" s="13"/>
      <c r="H20" s="12"/>
      <c r="J20" s="12"/>
    </row>
    <row r="21" spans="5:10" ht="12.75">
      <c r="E21" s="12"/>
      <c r="F21" s="12"/>
      <c r="G21" s="13"/>
      <c r="H21" s="12"/>
      <c r="J21" s="12"/>
    </row>
    <row r="22" spans="5:10" ht="12.75">
      <c r="E22" s="12"/>
      <c r="F22" s="12"/>
      <c r="G22" s="13"/>
      <c r="H22" s="12"/>
      <c r="J22" s="12"/>
    </row>
    <row r="24" spans="4:11" ht="12.75">
      <c r="D24" t="s">
        <v>20</v>
      </c>
      <c r="E24" t="s">
        <v>21</v>
      </c>
      <c r="F24" t="s">
        <v>1</v>
      </c>
      <c r="G24" t="s">
        <v>2</v>
      </c>
      <c r="H24" t="s">
        <v>3</v>
      </c>
      <c r="I24" s="3" t="s">
        <v>4</v>
      </c>
      <c r="K24" t="s">
        <v>22</v>
      </c>
    </row>
    <row r="25" spans="2:11" ht="12.75">
      <c r="B25" t="s">
        <v>23</v>
      </c>
      <c r="D25" s="14" t="s">
        <v>24</v>
      </c>
      <c r="E25" s="14" t="s">
        <v>25</v>
      </c>
      <c r="K25" t="s">
        <v>26</v>
      </c>
    </row>
    <row r="26" spans="2:13" ht="18.75" customHeight="1">
      <c r="B26">
        <f>domande!L32</f>
        <v>0</v>
      </c>
      <c r="D26" s="15">
        <f>IF(B26&lt;51,19.09,IF(B26&gt;200,13.8,47.9*B26^-0.2356))</f>
        <v>19.09</v>
      </c>
      <c r="E26" s="15">
        <f>D26*B26</f>
        <v>0</v>
      </c>
      <c r="F26" t="str">
        <f>F7</f>
        <v>metano autonomo</v>
      </c>
      <c r="G26">
        <f>G7</f>
        <v>8250</v>
      </c>
      <c r="H26">
        <f>H7</f>
        <v>0.8</v>
      </c>
      <c r="I26" s="16">
        <f>E26*860/(G26*H26)</f>
        <v>0</v>
      </c>
      <c r="J26" t="str">
        <f>J7</f>
        <v>metri cubi di metano</v>
      </c>
      <c r="K26" s="16">
        <f>I26*8500/860</f>
        <v>0</v>
      </c>
      <c r="M26" s="15" t="e">
        <f>K26/B26</f>
        <v>#DIV/0!</v>
      </c>
    </row>
  </sheetData>
  <mergeCells count="3">
    <mergeCell ref="A1:I1"/>
    <mergeCell ref="I7:I8"/>
    <mergeCell ref="J7:J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E46"/>
  <sheetViews>
    <sheetView workbookViewId="0" topLeftCell="A1">
      <selection activeCell="D9" sqref="D9"/>
    </sheetView>
  </sheetViews>
  <sheetFormatPr defaultColWidth="9.140625" defaultRowHeight="12.75"/>
  <cols>
    <col min="1" max="1" width="10.28125" style="0" customWidth="1"/>
    <col min="2" max="2" width="34.8515625" style="0" customWidth="1"/>
    <col min="3" max="3" width="14.28125" style="0" customWidth="1"/>
    <col min="4" max="4" width="16.28125" style="0" customWidth="1"/>
    <col min="5" max="5" width="24.7109375" style="0" customWidth="1"/>
    <col min="14" max="14" width="14.8515625" style="0" customWidth="1"/>
    <col min="15" max="15" width="13.7109375" style="0" customWidth="1"/>
    <col min="16" max="16" width="12.421875" style="0" customWidth="1"/>
    <col min="18" max="18" width="11.7109375" style="0" customWidth="1"/>
  </cols>
  <sheetData>
    <row r="4" ht="12.75">
      <c r="B4" t="s">
        <v>27</v>
      </c>
    </row>
    <row r="5" ht="12.75">
      <c r="B5" s="17">
        <f>domande!L55</f>
        <v>5</v>
      </c>
    </row>
    <row r="6" spans="2:5" ht="12.75">
      <c r="B6" s="14"/>
      <c r="C6" s="14"/>
      <c r="D6" s="14"/>
      <c r="E6" s="14"/>
    </row>
    <row r="9" spans="2:5" ht="12.75">
      <c r="B9" s="18" t="s">
        <v>28</v>
      </c>
      <c r="C9" s="19"/>
      <c r="D9" s="19"/>
      <c r="E9" s="19"/>
    </row>
    <row r="10" spans="2:5" ht="12.75">
      <c r="B10" s="3"/>
      <c r="C10" s="14"/>
      <c r="D10" s="14"/>
      <c r="E10" s="14"/>
    </row>
    <row r="11" spans="2:5" ht="15.75">
      <c r="B11" s="20">
        <f>IF($B$5=1,RISCALDAM!AA5,IF($B$5=2,RISCALDAM!AA7,IF($B$5=3,RISCALDAM!AA9,IF($B$5=4,RISCALDAM!AA11,IF($B$5=5,RISCALDAM!AA13,"CONTROLLA IL DATO DI INPUT ALLA CASELLA L81!")))))</f>
        <v>0</v>
      </c>
      <c r="C11" s="21"/>
      <c r="D11" s="21"/>
      <c r="E11" s="21"/>
    </row>
    <row r="12" spans="2:5" ht="15.75">
      <c r="B12" s="21"/>
      <c r="C12" s="21"/>
      <c r="D12" s="14"/>
      <c r="E12" s="14"/>
    </row>
    <row r="13" spans="2:5" ht="12.75">
      <c r="B13" s="144"/>
      <c r="C13" s="144"/>
      <c r="D13" s="144"/>
      <c r="E13" s="144"/>
    </row>
    <row r="14" spans="2:5" ht="15.75">
      <c r="B14" s="14"/>
      <c r="C14" s="14"/>
      <c r="D14" s="14"/>
      <c r="E14" s="23"/>
    </row>
    <row r="15" spans="2:5" ht="12.75">
      <c r="B15" s="14"/>
      <c r="C15" s="14"/>
      <c r="D15" s="14"/>
      <c r="E15" s="14"/>
    </row>
    <row r="16" spans="2:5" ht="12.75">
      <c r="B16" s="144"/>
      <c r="C16" s="144"/>
      <c r="D16" s="144"/>
      <c r="E16" s="144"/>
    </row>
    <row r="17" spans="2:5" ht="12.75">
      <c r="B17" s="18" t="s">
        <v>29</v>
      </c>
      <c r="C17" s="19"/>
      <c r="D17" s="19"/>
      <c r="E17" s="19"/>
    </row>
    <row r="18" spans="1:5" ht="15.75">
      <c r="A18" s="22"/>
      <c r="B18" s="24">
        <f>'calcolo A.C.S.'!K26</f>
        <v>0</v>
      </c>
      <c r="C18" s="14"/>
      <c r="D18" s="14"/>
      <c r="E18" s="14"/>
    </row>
    <row r="29" spans="2:5" ht="12.75">
      <c r="B29" s="144"/>
      <c r="C29" s="144"/>
      <c r="D29" s="144"/>
      <c r="E29" s="144"/>
    </row>
    <row r="30" spans="2:5" ht="12.75">
      <c r="B30" s="14"/>
      <c r="C30" s="14"/>
      <c r="D30" s="14"/>
      <c r="E30" s="25"/>
    </row>
    <row r="31" spans="2:5" ht="12.75">
      <c r="B31" s="14"/>
      <c r="C31" s="14"/>
      <c r="D31" s="14"/>
      <c r="E31" s="25"/>
    </row>
    <row r="32" spans="2:5" ht="12.75">
      <c r="B32" s="14"/>
      <c r="C32" s="14"/>
      <c r="D32" s="14"/>
      <c r="E32" s="25"/>
    </row>
    <row r="33" spans="2:5" ht="12.75">
      <c r="B33" s="26"/>
      <c r="C33" s="14"/>
      <c r="D33" s="14"/>
      <c r="E33" s="25"/>
    </row>
    <row r="34" spans="2:5" ht="12.75">
      <c r="B34" s="14"/>
      <c r="C34" s="14"/>
      <c r="D34" s="14"/>
      <c r="E34" s="14"/>
    </row>
    <row r="40" spans="1:5" ht="12.75">
      <c r="A40" s="14"/>
      <c r="B40" s="14"/>
      <c r="C40" s="14"/>
      <c r="D40" s="14"/>
      <c r="E40" s="14"/>
    </row>
    <row r="41" spans="1:5" ht="12.75">
      <c r="A41" s="14"/>
      <c r="B41" s="14"/>
      <c r="C41" s="27"/>
      <c r="D41" s="14"/>
      <c r="E41" s="28"/>
    </row>
    <row r="42" spans="1:5" ht="12.75">
      <c r="A42" s="14"/>
      <c r="B42" s="14"/>
      <c r="C42" s="26"/>
      <c r="D42" s="14"/>
      <c r="E42" s="28"/>
    </row>
    <row r="43" spans="1:5" ht="12.75">
      <c r="A43" s="14"/>
      <c r="B43" s="14"/>
      <c r="C43" s="26"/>
      <c r="D43" s="14"/>
      <c r="E43" s="28"/>
    </row>
    <row r="44" spans="1:5" ht="12.75">
      <c r="A44" s="26"/>
      <c r="B44" s="14"/>
      <c r="C44" s="26"/>
      <c r="D44" s="14"/>
      <c r="E44" s="28"/>
    </row>
    <row r="45" spans="1:5" ht="12.75">
      <c r="A45" s="14"/>
      <c r="B45" s="14"/>
      <c r="C45" s="14"/>
      <c r="D45" s="29"/>
      <c r="E45" s="30"/>
    </row>
    <row r="46" spans="1:5" ht="12.75">
      <c r="A46" s="14"/>
      <c r="B46" s="14"/>
      <c r="C46" s="14"/>
      <c r="D46" s="14"/>
      <c r="E46" s="14"/>
    </row>
  </sheetData>
  <mergeCells count="3">
    <mergeCell ref="B13:E13"/>
    <mergeCell ref="B16:E16"/>
    <mergeCell ref="B29:E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9"/>
  <sheetViews>
    <sheetView showGridLines="0" tabSelected="1" zoomScaleSheetLayoutView="115" workbookViewId="0" topLeftCell="A1">
      <selection activeCell="L32" sqref="L32"/>
    </sheetView>
  </sheetViews>
  <sheetFormatPr defaultColWidth="9.140625" defaultRowHeight="12.75"/>
  <cols>
    <col min="1" max="1" width="5.57421875" style="12" customWidth="1"/>
    <col min="2" max="2" width="12.7109375" style="12" customWidth="1"/>
    <col min="3" max="3" width="11.421875" style="12" customWidth="1"/>
    <col min="4" max="4" width="14.421875" style="12" customWidth="1"/>
    <col min="5" max="5" width="9.00390625" style="12" customWidth="1"/>
    <col min="6" max="6" width="7.140625" style="12" customWidth="1"/>
    <col min="7" max="7" width="7.7109375" style="12" customWidth="1"/>
    <col min="8" max="8" width="11.8515625" style="12" customWidth="1"/>
    <col min="9" max="10" width="9.00390625" style="12" customWidth="1"/>
    <col min="11" max="11" width="12.28125" style="12" customWidth="1"/>
    <col min="12" max="12" width="11.28125" style="12" customWidth="1"/>
    <col min="13" max="13" width="10.140625" style="12" customWidth="1"/>
    <col min="14" max="15" width="9.00390625" style="12" customWidth="1"/>
    <col min="16" max="16" width="0" style="12" hidden="1" customWidth="1"/>
    <col min="17" max="16384" width="9.00390625" style="12" customWidth="1"/>
  </cols>
  <sheetData>
    <row r="1" spans="1:14" ht="26.25">
      <c r="A1" s="145" t="s">
        <v>30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2" ht="2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1:14" ht="12.75" customHeight="1">
      <c r="A4" s="146" t="s">
        <v>31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ht="12.7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2.7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12.75" customHeight="1">
      <c r="A7" s="146" t="s">
        <v>32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spans="1:14" ht="12.7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</row>
    <row r="9" spans="1:14" ht="12.7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4" ht="12.75" customHeight="1">
      <c r="A10" s="147" t="s">
        <v>33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1:14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3" spans="1:13" ht="18">
      <c r="A13" s="148" t="s">
        <v>34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6" spans="1:12" ht="12.75">
      <c r="A16" s="149" t="s">
        <v>35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  <row r="17" ht="12.75">
      <c r="B17" s="33" t="s">
        <v>36</v>
      </c>
    </row>
    <row r="18" ht="12.75">
      <c r="B18" s="34"/>
    </row>
    <row r="20" spans="2:12" ht="12.75">
      <c r="B20" s="35" t="s">
        <v>37</v>
      </c>
      <c r="C20" s="35"/>
      <c r="D20" s="35"/>
      <c r="G20" s="12">
        <v>1</v>
      </c>
      <c r="H20" s="12" t="s">
        <v>5</v>
      </c>
      <c r="L20" s="36">
        <v>2</v>
      </c>
    </row>
    <row r="21" spans="7:8" ht="12.75">
      <c r="G21" s="12">
        <v>2</v>
      </c>
      <c r="H21" s="12" t="s">
        <v>8</v>
      </c>
    </row>
    <row r="22" spans="7:8" ht="12.75">
      <c r="G22" s="12">
        <v>3</v>
      </c>
      <c r="H22" s="12" t="s">
        <v>9</v>
      </c>
    </row>
    <row r="23" spans="7:8" ht="12.75">
      <c r="G23" s="12">
        <v>4</v>
      </c>
      <c r="H23" s="12" t="s">
        <v>12</v>
      </c>
    </row>
    <row r="24" spans="7:8" ht="12.75">
      <c r="G24" s="12">
        <v>5</v>
      </c>
      <c r="H24" s="12" t="s">
        <v>13</v>
      </c>
    </row>
    <row r="27" spans="1:13" ht="12.75">
      <c r="A27" s="149" t="s">
        <v>38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</row>
    <row r="29" spans="2:12" ht="12.75">
      <c r="B29" s="35" t="s">
        <v>39</v>
      </c>
      <c r="L29" s="37" t="s">
        <v>40</v>
      </c>
    </row>
    <row r="30" ht="12.75">
      <c r="L30" s="34"/>
    </row>
    <row r="31" ht="12.75">
      <c r="H31" s="34"/>
    </row>
    <row r="32" spans="2:13" ht="12.75">
      <c r="B32" s="35" t="s">
        <v>41</v>
      </c>
      <c r="K32" s="12" t="s">
        <v>42</v>
      </c>
      <c r="L32" s="36">
        <v>0</v>
      </c>
      <c r="M32" s="12" t="s">
        <v>43</v>
      </c>
    </row>
    <row r="33" spans="2:6" ht="12.75" customHeight="1">
      <c r="B33" s="150" t="s">
        <v>44</v>
      </c>
      <c r="C33" s="150"/>
      <c r="D33" s="150"/>
      <c r="E33" s="150"/>
      <c r="F33" s="150"/>
    </row>
    <row r="34" spans="2:6" ht="12.75">
      <c r="B34" s="150"/>
      <c r="C34" s="150"/>
      <c r="D34" s="150"/>
      <c r="E34" s="150"/>
      <c r="F34" s="150"/>
    </row>
    <row r="35" spans="2:6" ht="12.75">
      <c r="B35" s="38"/>
      <c r="C35" s="38"/>
      <c r="D35" s="38"/>
      <c r="E35" s="38"/>
      <c r="F35" s="38"/>
    </row>
    <row r="36" spans="2:6" ht="12.75">
      <c r="B36" s="39"/>
      <c r="C36" s="39"/>
      <c r="D36" s="39"/>
      <c r="E36" s="39"/>
      <c r="F36" s="39"/>
    </row>
    <row r="37" spans="2:14" ht="12.75" customHeight="1">
      <c r="B37" s="151" t="s">
        <v>45</v>
      </c>
      <c r="C37" s="151"/>
      <c r="D37" s="151"/>
      <c r="E37" s="151"/>
      <c r="F37" s="151"/>
      <c r="H37" s="2" t="s">
        <v>46</v>
      </c>
      <c r="I37" s="40">
        <v>1</v>
      </c>
      <c r="K37" s="12" t="s">
        <v>47</v>
      </c>
      <c r="L37" s="36">
        <v>5</v>
      </c>
      <c r="N37" s="40"/>
    </row>
    <row r="38" spans="2:9" ht="12.75" customHeight="1">
      <c r="B38" s="147" t="s">
        <v>48</v>
      </c>
      <c r="C38" s="147"/>
      <c r="D38" s="147"/>
      <c r="E38" s="147"/>
      <c r="F38" s="147"/>
      <c r="H38" s="2" t="s">
        <v>49</v>
      </c>
      <c r="I38" s="40">
        <v>2</v>
      </c>
    </row>
    <row r="39" spans="2:11" ht="12.75" customHeight="1">
      <c r="B39" s="147"/>
      <c r="C39" s="147"/>
      <c r="D39" s="147"/>
      <c r="E39" s="147"/>
      <c r="F39" s="147"/>
      <c r="H39" s="2" t="s">
        <v>50</v>
      </c>
      <c r="I39" s="40">
        <v>3</v>
      </c>
      <c r="K39" s="40"/>
    </row>
    <row r="40" spans="2:15" ht="12.75">
      <c r="B40" s="39"/>
      <c r="C40" s="39"/>
      <c r="D40" s="39"/>
      <c r="E40" s="39"/>
      <c r="F40" s="39"/>
      <c r="H40" s="2" t="s">
        <v>51</v>
      </c>
      <c r="I40" s="41">
        <v>4</v>
      </c>
      <c r="N40" s="40"/>
      <c r="O40" s="40"/>
    </row>
    <row r="41" spans="8:15" ht="12.75">
      <c r="H41" s="2" t="s">
        <v>52</v>
      </c>
      <c r="I41" s="41">
        <v>5</v>
      </c>
      <c r="O41" s="40"/>
    </row>
    <row r="42" spans="8:15" ht="12.75">
      <c r="H42" s="2"/>
      <c r="I42" s="41"/>
      <c r="O42" s="40"/>
    </row>
    <row r="43" ht="12.75">
      <c r="I43" s="40"/>
    </row>
    <row r="44" spans="2:9" ht="12.75" customHeight="1">
      <c r="B44" s="151" t="s">
        <v>53</v>
      </c>
      <c r="C44" s="151"/>
      <c r="D44" s="151"/>
      <c r="E44" s="151"/>
      <c r="F44" s="151"/>
      <c r="H44" s="2" t="s">
        <v>54</v>
      </c>
      <c r="I44" s="41">
        <v>1</v>
      </c>
    </row>
    <row r="45" spans="2:9" ht="12.75" customHeight="1">
      <c r="B45" s="147" t="s">
        <v>55</v>
      </c>
      <c r="C45" s="147"/>
      <c r="D45" s="147"/>
      <c r="E45" s="147"/>
      <c r="F45" s="147"/>
      <c r="H45" s="2" t="s">
        <v>56</v>
      </c>
      <c r="I45" s="41">
        <v>2</v>
      </c>
    </row>
    <row r="46" spans="2:14" ht="12.75" customHeight="1">
      <c r="B46" s="147"/>
      <c r="C46" s="147"/>
      <c r="D46" s="147"/>
      <c r="E46" s="147"/>
      <c r="F46" s="147"/>
      <c r="H46" s="2" t="s">
        <v>57</v>
      </c>
      <c r="I46" s="41">
        <v>3</v>
      </c>
      <c r="K46" s="12" t="s">
        <v>47</v>
      </c>
      <c r="L46" s="36">
        <v>3</v>
      </c>
      <c r="N46" s="40"/>
    </row>
    <row r="47" spans="2:14" ht="12.75">
      <c r="B47" s="147"/>
      <c r="C47" s="147"/>
      <c r="D47" s="147"/>
      <c r="E47" s="147"/>
      <c r="F47" s="147"/>
      <c r="I47" s="40"/>
      <c r="N47" s="40"/>
    </row>
    <row r="48" spans="2:14" ht="12.75">
      <c r="B48" s="42"/>
      <c r="C48" s="42"/>
      <c r="D48" s="42"/>
      <c r="E48" s="42"/>
      <c r="F48" s="42"/>
      <c r="I48" s="40"/>
      <c r="N48" s="40"/>
    </row>
    <row r="50" spans="2:9" ht="12.75" customHeight="1">
      <c r="B50" s="152" t="s">
        <v>58</v>
      </c>
      <c r="C50" s="152"/>
      <c r="D50" s="152"/>
      <c r="F50" s="12" t="s">
        <v>59</v>
      </c>
      <c r="I50" s="40">
        <v>1</v>
      </c>
    </row>
    <row r="51" spans="2:9" ht="12.75">
      <c r="B51" s="152"/>
      <c r="C51" s="152"/>
      <c r="D51" s="152"/>
      <c r="F51" s="12" t="s">
        <v>60</v>
      </c>
      <c r="I51" s="40">
        <v>2</v>
      </c>
    </row>
    <row r="52" spans="2:9" ht="12.75" customHeight="1">
      <c r="B52" s="153" t="s">
        <v>61</v>
      </c>
      <c r="C52" s="153"/>
      <c r="D52" s="153"/>
      <c r="F52" s="12" t="s">
        <v>62</v>
      </c>
      <c r="I52" s="40">
        <v>3</v>
      </c>
    </row>
    <row r="53" spans="2:9" ht="12.75">
      <c r="B53" s="153"/>
      <c r="C53" s="153"/>
      <c r="D53" s="153"/>
      <c r="F53" s="12" t="s">
        <v>63</v>
      </c>
      <c r="I53" s="41">
        <v>4</v>
      </c>
    </row>
    <row r="54" spans="2:9" ht="27" customHeight="1">
      <c r="B54" s="39"/>
      <c r="C54" s="39"/>
      <c r="D54" s="39"/>
      <c r="F54" s="154" t="s">
        <v>338</v>
      </c>
      <c r="G54" s="155"/>
      <c r="H54" s="155"/>
      <c r="I54" s="43">
        <v>5</v>
      </c>
    </row>
    <row r="55" spans="2:12" ht="12.75">
      <c r="B55" s="44"/>
      <c r="C55" s="44"/>
      <c r="D55" s="44"/>
      <c r="F55" s="45"/>
      <c r="G55" s="45"/>
      <c r="H55" s="45"/>
      <c r="I55" s="43"/>
      <c r="K55" s="12" t="s">
        <v>47</v>
      </c>
      <c r="L55" s="46">
        <v>5</v>
      </c>
    </row>
    <row r="56" spans="2:12" ht="12.75">
      <c r="B56" s="44"/>
      <c r="C56" s="44"/>
      <c r="D56" s="44"/>
      <c r="F56" s="45"/>
      <c r="G56" s="45"/>
      <c r="H56" s="45"/>
      <c r="I56" s="43"/>
      <c r="L56" s="47"/>
    </row>
    <row r="57" spans="2:4" ht="12.75">
      <c r="B57" s="48"/>
      <c r="C57" s="48"/>
      <c r="D57" s="48"/>
    </row>
    <row r="58" spans="2:9" ht="12.75" customHeight="1">
      <c r="B58" s="151" t="s">
        <v>64</v>
      </c>
      <c r="C58" s="151"/>
      <c r="D58" s="151"/>
      <c r="E58" s="12" t="s">
        <v>65</v>
      </c>
      <c r="I58" s="40"/>
    </row>
    <row r="59" spans="2:9" ht="12.75">
      <c r="B59" s="32"/>
      <c r="C59" s="32"/>
      <c r="D59" s="32"/>
      <c r="E59" s="12" t="s">
        <v>66</v>
      </c>
      <c r="I59" s="40"/>
    </row>
    <row r="60" spans="5:12" ht="12.75">
      <c r="E60" s="12" t="s">
        <v>67</v>
      </c>
      <c r="I60" s="40"/>
      <c r="K60" s="12" t="s">
        <v>47</v>
      </c>
      <c r="L60" s="36">
        <v>3</v>
      </c>
    </row>
    <row r="61" spans="9:12" ht="12.75">
      <c r="I61" s="40"/>
      <c r="L61" s="41"/>
    </row>
    <row r="63" spans="2:9" ht="12.75" customHeight="1">
      <c r="B63" s="156" t="s">
        <v>68</v>
      </c>
      <c r="C63" s="156"/>
      <c r="D63" s="156"/>
      <c r="E63" s="12" t="s">
        <v>69</v>
      </c>
      <c r="I63" s="40">
        <v>1</v>
      </c>
    </row>
    <row r="64" spans="2:9" ht="12.75">
      <c r="B64" s="45"/>
      <c r="C64" s="45"/>
      <c r="D64" s="45"/>
      <c r="E64" s="12" t="s">
        <v>70</v>
      </c>
      <c r="I64" s="40">
        <v>2</v>
      </c>
    </row>
    <row r="65" spans="5:12" ht="12.75">
      <c r="E65" s="12" t="s">
        <v>71</v>
      </c>
      <c r="I65" s="40">
        <v>3</v>
      </c>
      <c r="K65" s="12" t="s">
        <v>47</v>
      </c>
      <c r="L65" s="36">
        <v>3</v>
      </c>
    </row>
    <row r="68" spans="1:12" ht="18">
      <c r="A68" s="157" t="s">
        <v>72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</row>
    <row r="70" spans="2:15" ht="12.75">
      <c r="B70" s="12" t="s">
        <v>73</v>
      </c>
      <c r="L70" s="158">
        <f>IF($L$55=1,RISCALDAM!Z5,IF($L$55=2,RISCALDAM!Z7,IF($L$55=3,RISCALDAM!Z9,IF($L$55=4,RISCALDAM!Z11,IF($L$55=5,RISCALDAM!Z13,"CONTROLLA IL DATO DI INPUT ALLA CASELLA L81!")))))</f>
        <v>0</v>
      </c>
      <c r="M70" s="158"/>
      <c r="N70" s="159" t="str">
        <f>IF(domande!$L$20&lt;3,"metri cubi di metano",IF(domande!$L$20=5,"chilogrammi di GPL",IF(domande!$L$20&lt;5,"litri di gasolio","SCELTA NON AMMESSA")))</f>
        <v>metri cubi di metano</v>
      </c>
      <c r="O70" s="159"/>
    </row>
    <row r="71" spans="12:17" ht="12.75">
      <c r="L71" s="158"/>
      <c r="M71" s="158"/>
      <c r="N71" s="159"/>
      <c r="O71" s="159"/>
      <c r="Q71" s="49"/>
    </row>
    <row r="74" spans="1:13" ht="18">
      <c r="A74" s="148" t="s">
        <v>74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</row>
    <row r="75" spans="1:13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7" spans="2:6" ht="12.75" customHeight="1">
      <c r="B77" s="151" t="s">
        <v>75</v>
      </c>
      <c r="C77" s="151"/>
      <c r="D77" s="151"/>
      <c r="E77" s="12">
        <v>1</v>
      </c>
      <c r="F77" s="12" t="s">
        <v>5</v>
      </c>
    </row>
    <row r="78" spans="2:6" ht="12.75">
      <c r="B78" s="151"/>
      <c r="C78" s="151"/>
      <c r="D78" s="151"/>
      <c r="E78" s="12">
        <v>2</v>
      </c>
      <c r="F78" s="12" t="s">
        <v>8</v>
      </c>
    </row>
    <row r="79" spans="5:6" ht="12.75">
      <c r="E79" s="12">
        <v>3</v>
      </c>
      <c r="F79" s="12" t="s">
        <v>9</v>
      </c>
    </row>
    <row r="80" spans="5:6" ht="12.75">
      <c r="E80" s="12">
        <v>4</v>
      </c>
      <c r="F80" s="12" t="s">
        <v>12</v>
      </c>
    </row>
    <row r="81" spans="5:6" ht="12.75">
      <c r="E81" s="12">
        <v>5</v>
      </c>
      <c r="F81" s="12" t="s">
        <v>13</v>
      </c>
    </row>
    <row r="82" spans="5:6" ht="12.75">
      <c r="E82" s="12">
        <v>6</v>
      </c>
      <c r="F82" s="12" t="s">
        <v>16</v>
      </c>
    </row>
    <row r="83" spans="5:12" ht="12.75">
      <c r="E83" s="12">
        <v>7</v>
      </c>
      <c r="F83" s="12" t="s">
        <v>19</v>
      </c>
      <c r="K83" s="12" t="s">
        <v>47</v>
      </c>
      <c r="L83" s="36">
        <v>2</v>
      </c>
    </row>
    <row r="86" spans="2:13" ht="18">
      <c r="B86" s="157" t="s">
        <v>76</v>
      </c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</row>
    <row r="88" spans="2:16" ht="12.75" customHeight="1">
      <c r="B88" s="160" t="s">
        <v>77</v>
      </c>
      <c r="C88" s="160"/>
      <c r="D88" s="160"/>
      <c r="E88" s="160"/>
      <c r="F88" s="160"/>
      <c r="G88" s="160"/>
      <c r="H88" s="160"/>
      <c r="I88" s="160"/>
      <c r="L88" s="161">
        <f>IF($L$83=7,"N.D.",'calcolo A.C.S.'!I26)</f>
        <v>0</v>
      </c>
      <c r="M88" s="161"/>
      <c r="N88" s="159" t="str">
        <f>IF($L$83=7,"COMPLIMENTI! I suoi consumi energetici per l'acqua calda sanitaria sono ridotti del 70-80% rispetto a quanto consumerebbe senza l'impianto solare.",LOOKUP($L$83,'calcolo A.C.S.'!D11:D16,'calcolo A.C.S.'!I11:I16))</f>
        <v>metri cubi di metano</v>
      </c>
      <c r="O88" s="159"/>
      <c r="P88" s="50"/>
    </row>
    <row r="89" spans="2:16" ht="18" customHeight="1">
      <c r="B89" s="160"/>
      <c r="C89" s="160"/>
      <c r="D89" s="160"/>
      <c r="E89" s="160"/>
      <c r="F89" s="160"/>
      <c r="G89" s="160"/>
      <c r="H89" s="160"/>
      <c r="I89" s="160"/>
      <c r="L89" s="161"/>
      <c r="M89" s="161"/>
      <c r="N89" s="159"/>
      <c r="O89" s="159"/>
      <c r="P89" s="50"/>
    </row>
    <row r="90" spans="13:16" ht="12.75">
      <c r="M90" s="50"/>
      <c r="N90" s="50"/>
      <c r="O90" s="50"/>
      <c r="P90" s="50"/>
    </row>
    <row r="91" spans="13:16" ht="12.75">
      <c r="M91" s="50"/>
      <c r="N91" s="50"/>
      <c r="O91" s="50"/>
      <c r="P91" s="50"/>
    </row>
    <row r="92" spans="13:16" ht="12.75">
      <c r="M92" s="50"/>
      <c r="N92" s="50"/>
      <c r="O92" s="50"/>
      <c r="P92" s="50"/>
    </row>
    <row r="93" spans="1:13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</row>
    <row r="94" spans="1:16" ht="18">
      <c r="A94" s="41"/>
      <c r="B94" s="51" t="s">
        <v>78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P94" s="52" t="b">
        <f>TRUE</f>
        <v>1</v>
      </c>
    </row>
    <row r="95" spans="1:16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P95" s="52" t="b">
        <f>FALSE</f>
        <v>0</v>
      </c>
    </row>
    <row r="96" spans="1:16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53"/>
      <c r="M96" s="41"/>
      <c r="P96" s="52" t="b">
        <f>TRUE</f>
        <v>1</v>
      </c>
    </row>
    <row r="97" spans="1:16" ht="12.75" customHeight="1">
      <c r="A97" s="41"/>
      <c r="B97" s="160" t="s">
        <v>79</v>
      </c>
      <c r="C97" s="160"/>
      <c r="D97" s="160"/>
      <c r="E97" s="160"/>
      <c r="F97" s="160"/>
      <c r="G97" s="160"/>
      <c r="H97" s="160"/>
      <c r="I97" s="160"/>
      <c r="J97" s="41"/>
      <c r="K97" s="41"/>
      <c r="L97" s="161" t="e">
        <f>(GRAFICI!B11+GRAFICI!B18)/L32</f>
        <v>#DIV/0!</v>
      </c>
      <c r="M97" s="161"/>
      <c r="N97" s="159" t="s">
        <v>80</v>
      </c>
      <c r="O97" s="159"/>
      <c r="P97" s="52" t="b">
        <f>FALSE</f>
        <v>0</v>
      </c>
    </row>
    <row r="98" spans="1:16" ht="12.75">
      <c r="A98" s="41"/>
      <c r="B98" s="160"/>
      <c r="C98" s="160"/>
      <c r="D98" s="160"/>
      <c r="E98" s="160"/>
      <c r="F98" s="160"/>
      <c r="G98" s="160"/>
      <c r="H98" s="160"/>
      <c r="I98" s="160"/>
      <c r="J98" s="41"/>
      <c r="K98" s="41"/>
      <c r="L98" s="161"/>
      <c r="M98" s="161"/>
      <c r="N98" s="159"/>
      <c r="O98" s="159"/>
      <c r="P98" s="52" t="b">
        <f>TRUE</f>
        <v>1</v>
      </c>
    </row>
    <row r="99" spans="1:16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P99" s="52" t="b">
        <f>TRUE</f>
        <v>1</v>
      </c>
    </row>
    <row r="100" spans="1:16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P100" s="52" t="b">
        <f>FALSE</f>
        <v>0</v>
      </c>
    </row>
    <row r="101" spans="1:16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P101" s="52" t="b">
        <f>FALSE</f>
        <v>0</v>
      </c>
    </row>
    <row r="102" spans="1:16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P102" s="52" t="b">
        <f>TRUE</f>
        <v>1</v>
      </c>
    </row>
    <row r="103" spans="1:16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P103" s="52" t="b">
        <f>TRUE</f>
        <v>1</v>
      </c>
    </row>
    <row r="104" spans="1:16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P104" s="52" t="b">
        <f>FALSE</f>
        <v>0</v>
      </c>
    </row>
    <row r="105" spans="1:16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P105" s="52" t="b">
        <f>TRUE</f>
        <v>1</v>
      </c>
    </row>
    <row r="106" spans="1:16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P106" s="52" t="b">
        <f>FALSE</f>
        <v>0</v>
      </c>
    </row>
    <row r="107" spans="1:13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</row>
    <row r="108" spans="1:13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</row>
    <row r="109" spans="1:13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</row>
    <row r="110" spans="1:13" ht="12.75" customHeight="1">
      <c r="A110" s="41"/>
      <c r="B110" s="54"/>
      <c r="C110" s="54"/>
      <c r="D110" s="54"/>
      <c r="E110" s="54"/>
      <c r="F110" s="54"/>
      <c r="G110" s="54"/>
      <c r="H110" s="54"/>
      <c r="I110" s="41"/>
      <c r="J110" s="41"/>
      <c r="K110" s="55"/>
      <c r="L110" s="55"/>
      <c r="M110" s="41"/>
    </row>
    <row r="111" spans="1:13" ht="15" customHeight="1">
      <c r="A111" s="41"/>
      <c r="B111" s="54"/>
      <c r="C111" s="54"/>
      <c r="D111" s="54"/>
      <c r="E111" s="54"/>
      <c r="F111" s="54"/>
      <c r="G111" s="54"/>
      <c r="H111" s="54"/>
      <c r="I111" s="41"/>
      <c r="J111" s="41"/>
      <c r="K111" s="55"/>
      <c r="L111" s="55"/>
      <c r="M111" s="56"/>
    </row>
    <row r="112" spans="1:13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1:13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1:13" ht="20.2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</row>
    <row r="116" spans="1:13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18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1:13" ht="12.7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1:13" ht="12.7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1:13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</row>
    <row r="121" spans="1:13" ht="15">
      <c r="A121" s="41"/>
      <c r="B121" s="41"/>
      <c r="C121" s="41"/>
      <c r="D121" s="41"/>
      <c r="E121" s="41"/>
      <c r="F121" s="41"/>
      <c r="G121" s="41"/>
      <c r="H121" s="59"/>
      <c r="I121" s="41"/>
      <c r="J121" s="41"/>
      <c r="K121" s="41"/>
      <c r="L121" s="41"/>
      <c r="M121" s="41"/>
    </row>
    <row r="122" spans="1:13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</row>
    <row r="123" spans="1:13" ht="15">
      <c r="A123" s="41"/>
      <c r="B123" s="41"/>
      <c r="C123" s="41"/>
      <c r="D123" s="41"/>
      <c r="E123" s="41"/>
      <c r="F123" s="41"/>
      <c r="G123" s="41"/>
      <c r="H123" s="60"/>
      <c r="I123" s="41"/>
      <c r="J123" s="41"/>
      <c r="K123" s="41"/>
      <c r="L123" s="41"/>
      <c r="M123" s="41"/>
    </row>
    <row r="124" spans="1:13" ht="15">
      <c r="A124" s="41"/>
      <c r="B124" s="41"/>
      <c r="C124" s="41"/>
      <c r="D124" s="41"/>
      <c r="E124" s="41"/>
      <c r="F124" s="41"/>
      <c r="G124" s="41"/>
      <c r="H124" s="41"/>
      <c r="I124" s="61"/>
      <c r="J124" s="41"/>
      <c r="K124" s="41"/>
      <c r="L124" s="41"/>
      <c r="M124" s="41"/>
    </row>
    <row r="125" spans="1:13" ht="15">
      <c r="A125" s="41"/>
      <c r="B125" s="41"/>
      <c r="C125" s="41"/>
      <c r="D125" s="41"/>
      <c r="E125" s="41"/>
      <c r="F125" s="41"/>
      <c r="G125" s="41"/>
      <c r="H125" s="59"/>
      <c r="I125" s="41"/>
      <c r="J125" s="41"/>
      <c r="K125" s="41"/>
      <c r="L125" s="41"/>
      <c r="M125" s="41"/>
    </row>
    <row r="126" spans="1:13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15">
      <c r="A127" s="41"/>
      <c r="B127" s="41"/>
      <c r="C127" s="41"/>
      <c r="D127" s="41"/>
      <c r="E127" s="41"/>
      <c r="F127" s="41"/>
      <c r="G127" s="41"/>
      <c r="H127" s="59"/>
      <c r="I127" s="41"/>
      <c r="J127" s="41"/>
      <c r="K127" s="41"/>
      <c r="L127" s="41"/>
      <c r="M127" s="41"/>
    </row>
    <row r="128" spans="1:13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12.7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12.7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5" ht="12.7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3"/>
      <c r="O131" s="63"/>
    </row>
    <row r="132" spans="1:15" ht="12.7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3"/>
      <c r="O132" s="63"/>
    </row>
    <row r="133" spans="1:15" ht="12.7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3"/>
      <c r="O133" s="63"/>
    </row>
    <row r="134" spans="1:15" ht="12.7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3"/>
      <c r="O134" s="63"/>
    </row>
    <row r="135" spans="1:15" ht="12.7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3"/>
      <c r="O135" s="63"/>
    </row>
    <row r="136" spans="1:15" ht="12.7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3"/>
      <c r="O136" s="63"/>
    </row>
    <row r="137" spans="1:15" ht="12.7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3"/>
      <c r="O137" s="63"/>
    </row>
    <row r="138" spans="1:13" ht="12.7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12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12.75" customHeight="1">
      <c r="A140" s="41"/>
      <c r="B140" s="41"/>
      <c r="C140" s="64"/>
      <c r="D140" s="64"/>
      <c r="E140" s="64"/>
      <c r="F140" s="64"/>
      <c r="G140" s="64"/>
      <c r="H140" s="64"/>
      <c r="I140" s="64"/>
      <c r="J140" s="64"/>
      <c r="K140" s="64"/>
      <c r="L140" s="41"/>
      <c r="M140" s="41"/>
    </row>
    <row r="141" spans="1:13" ht="12.75">
      <c r="A141" s="41"/>
      <c r="B141" s="41"/>
      <c r="C141" s="64"/>
      <c r="D141" s="64"/>
      <c r="E141" s="64"/>
      <c r="F141" s="64"/>
      <c r="G141" s="64"/>
      <c r="H141" s="64"/>
      <c r="I141" s="64"/>
      <c r="J141" s="64"/>
      <c r="K141" s="64"/>
      <c r="L141" s="41"/>
      <c r="M141" s="41"/>
    </row>
    <row r="142" spans="1:13" ht="12.75">
      <c r="A142" s="41"/>
      <c r="B142" s="41"/>
      <c r="C142" s="64"/>
      <c r="D142" s="64"/>
      <c r="E142" s="64"/>
      <c r="F142" s="64"/>
      <c r="G142" s="64"/>
      <c r="H142" s="64"/>
      <c r="I142" s="64"/>
      <c r="J142" s="64"/>
      <c r="K142" s="64"/>
      <c r="L142" s="41"/>
      <c r="M142" s="41"/>
    </row>
    <row r="143" spans="1:13" ht="12.75" customHeight="1">
      <c r="A143" s="41"/>
      <c r="B143" s="41"/>
      <c r="C143" s="64"/>
      <c r="D143" s="64"/>
      <c r="E143" s="64"/>
      <c r="F143" s="64"/>
      <c r="G143" s="64"/>
      <c r="H143" s="64"/>
      <c r="I143" s="64"/>
      <c r="J143" s="64"/>
      <c r="K143" s="41"/>
      <c r="L143" s="41"/>
      <c r="M143" s="41"/>
    </row>
    <row r="144" spans="1:13" ht="12.75">
      <c r="A144" s="41"/>
      <c r="B144" s="41"/>
      <c r="C144" s="64"/>
      <c r="D144" s="64"/>
      <c r="E144" s="64"/>
      <c r="F144" s="64"/>
      <c r="G144" s="64"/>
      <c r="H144" s="64"/>
      <c r="I144" s="64"/>
      <c r="J144" s="64"/>
      <c r="K144" s="41"/>
      <c r="L144" s="41"/>
      <c r="M144" s="41"/>
    </row>
    <row r="145" spans="1:13" ht="12.7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12.75" customHeight="1">
      <c r="A147" s="41"/>
      <c r="B147" s="41"/>
      <c r="C147" s="64"/>
      <c r="D147" s="64"/>
      <c r="E147" s="64"/>
      <c r="F147" s="64"/>
      <c r="G147" s="64"/>
      <c r="H147" s="64"/>
      <c r="I147" s="64"/>
      <c r="J147" s="64"/>
      <c r="K147" s="64"/>
      <c r="L147" s="41"/>
      <c r="M147" s="41"/>
    </row>
    <row r="148" spans="1:13" ht="12.75">
      <c r="A148" s="41"/>
      <c r="B148" s="41"/>
      <c r="C148" s="64"/>
      <c r="D148" s="64"/>
      <c r="E148" s="64"/>
      <c r="F148" s="64"/>
      <c r="G148" s="64"/>
      <c r="H148" s="64"/>
      <c r="I148" s="64"/>
      <c r="J148" s="64"/>
      <c r="K148" s="64"/>
      <c r="L148" s="41"/>
      <c r="M148" s="41"/>
    </row>
    <row r="149" spans="1:13" ht="12.75">
      <c r="A149" s="41"/>
      <c r="B149" s="41"/>
      <c r="C149" s="64"/>
      <c r="D149" s="64"/>
      <c r="E149" s="64"/>
      <c r="F149" s="64"/>
      <c r="G149" s="64"/>
      <c r="H149" s="64"/>
      <c r="I149" s="64"/>
      <c r="J149" s="64"/>
      <c r="K149" s="64"/>
      <c r="L149" s="41"/>
      <c r="M149" s="41"/>
    </row>
    <row r="150" spans="1:13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12.7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12.7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18">
      <c r="A153" s="41"/>
      <c r="B153" s="65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12.7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20.25">
      <c r="A155" s="66"/>
      <c r="B155" s="66"/>
      <c r="C155" s="66"/>
      <c r="D155" s="66"/>
      <c r="E155" s="66"/>
      <c r="F155" s="66"/>
      <c r="G155" s="66"/>
      <c r="H155" s="67"/>
      <c r="I155" s="66"/>
      <c r="J155" s="68"/>
      <c r="K155" s="41"/>
      <c r="L155" s="41"/>
      <c r="M155" s="69"/>
    </row>
    <row r="156" spans="1:13" ht="20.25">
      <c r="A156" s="66"/>
      <c r="B156" s="66"/>
      <c r="C156" s="66"/>
      <c r="D156" s="66"/>
      <c r="E156" s="66"/>
      <c r="F156" s="66"/>
      <c r="G156" s="66"/>
      <c r="H156" s="66"/>
      <c r="I156" s="66"/>
      <c r="J156" s="68"/>
      <c r="K156" s="41"/>
      <c r="L156" s="41"/>
      <c r="M156" s="41"/>
    </row>
    <row r="157" spans="1:13" ht="20.25">
      <c r="A157" s="66"/>
      <c r="B157" s="66"/>
      <c r="C157" s="66"/>
      <c r="D157" s="66"/>
      <c r="E157" s="66"/>
      <c r="F157" s="66"/>
      <c r="G157" s="66"/>
      <c r="H157" s="70"/>
      <c r="I157" s="66"/>
      <c r="J157" s="68"/>
      <c r="K157" s="41"/>
      <c r="L157" s="41"/>
      <c r="M157" s="41"/>
    </row>
    <row r="158" spans="1:13" ht="20.25">
      <c r="A158" s="66"/>
      <c r="B158" s="66"/>
      <c r="C158" s="66"/>
      <c r="D158" s="66"/>
      <c r="E158" s="66"/>
      <c r="F158" s="66"/>
      <c r="G158" s="66"/>
      <c r="H158" s="66"/>
      <c r="I158" s="66"/>
      <c r="J158" s="68"/>
      <c r="K158" s="41"/>
      <c r="L158" s="41"/>
      <c r="M158" s="41"/>
    </row>
    <row r="159" spans="1:13" ht="20.25">
      <c r="A159" s="66"/>
      <c r="B159" s="66"/>
      <c r="C159" s="66"/>
      <c r="D159" s="66"/>
      <c r="E159" s="66"/>
      <c r="F159" s="66"/>
      <c r="G159" s="66"/>
      <c r="H159" s="67"/>
      <c r="I159" s="66"/>
      <c r="J159" s="68"/>
      <c r="K159" s="41"/>
      <c r="L159" s="41"/>
      <c r="M159" s="41"/>
    </row>
    <row r="160" spans="1:13" ht="20.25">
      <c r="A160" s="66"/>
      <c r="B160" s="66"/>
      <c r="C160" s="66"/>
      <c r="D160" s="66"/>
      <c r="E160" s="66"/>
      <c r="F160" s="66"/>
      <c r="G160" s="66"/>
      <c r="H160" s="66"/>
      <c r="I160" s="66"/>
      <c r="J160" s="68"/>
      <c r="K160" s="41"/>
      <c r="L160" s="41"/>
      <c r="M160" s="41"/>
    </row>
    <row r="161" spans="1:13" ht="20.25">
      <c r="A161" s="66"/>
      <c r="B161" s="66"/>
      <c r="C161" s="66"/>
      <c r="D161" s="66"/>
      <c r="E161" s="66"/>
      <c r="F161" s="66"/>
      <c r="G161" s="66"/>
      <c r="H161" s="67"/>
      <c r="I161" s="66"/>
      <c r="J161" s="68"/>
      <c r="K161" s="41"/>
      <c r="L161" s="41"/>
      <c r="M161" s="41"/>
    </row>
    <row r="162" spans="1:10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5" spans="2:13" ht="21" customHeight="1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</row>
    <row r="166" spans="2:13" ht="24" customHeight="1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</row>
    <row r="168" spans="2:13" ht="17.25" customHeight="1"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</row>
    <row r="169" spans="2:13" ht="24.75" customHeight="1"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</row>
  </sheetData>
  <sheetProtection password="ED16" sheet="1" objects="1" scenarios="1" selectLockedCells="1"/>
  <mergeCells count="29">
    <mergeCell ref="N88:O89"/>
    <mergeCell ref="B97:I98"/>
    <mergeCell ref="L97:M98"/>
    <mergeCell ref="N97:O98"/>
    <mergeCell ref="A74:M74"/>
    <mergeCell ref="B77:D78"/>
    <mergeCell ref="B86:M86"/>
    <mergeCell ref="B88:I89"/>
    <mergeCell ref="L88:M89"/>
    <mergeCell ref="B63:D63"/>
    <mergeCell ref="A68:L68"/>
    <mergeCell ref="L70:M71"/>
    <mergeCell ref="N70:O71"/>
    <mergeCell ref="B50:D51"/>
    <mergeCell ref="B52:D53"/>
    <mergeCell ref="F54:H54"/>
    <mergeCell ref="B58:D58"/>
    <mergeCell ref="B37:F37"/>
    <mergeCell ref="B38:F39"/>
    <mergeCell ref="B44:F44"/>
    <mergeCell ref="B45:F47"/>
    <mergeCell ref="A13:M13"/>
    <mergeCell ref="A16:L16"/>
    <mergeCell ref="A27:M27"/>
    <mergeCell ref="B33:F34"/>
    <mergeCell ref="A1:N1"/>
    <mergeCell ref="A4:N6"/>
    <mergeCell ref="A7:N9"/>
    <mergeCell ref="A10:N10"/>
  </mergeCells>
  <dataValidations count="1">
    <dataValidation type="list" allowBlank="1" showErrorMessage="1" sqref="L29">
      <formula1>comuni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3" fitToWidth="1" horizontalDpi="300" verticalDpi="300" orientation="landscape" paperSize="9" scale="88" r:id="rId2"/>
  <rowBreaks count="1" manualBreakCount="1">
    <brk id="54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H2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5.57421875" style="0" customWidth="1"/>
    <col min="3" max="3" width="14.28125" style="0" customWidth="1"/>
    <col min="4" max="4" width="16.57421875" style="0" customWidth="1"/>
    <col min="6" max="6" width="18.00390625" style="0" customWidth="1"/>
  </cols>
  <sheetData>
    <row r="5" spans="1:8" ht="12.75">
      <c r="A5" s="73" t="s">
        <v>81</v>
      </c>
      <c r="B5" s="74" t="s">
        <v>82</v>
      </c>
      <c r="D5" s="162"/>
      <c r="E5" s="162"/>
      <c r="F5" s="162"/>
      <c r="G5" s="75"/>
      <c r="H5" s="14"/>
    </row>
    <row r="6" spans="1:8" ht="12.75">
      <c r="A6" s="76"/>
      <c r="B6" s="77" t="s">
        <v>83</v>
      </c>
      <c r="D6" s="162"/>
      <c r="E6" s="162"/>
      <c r="F6" s="162"/>
      <c r="G6" s="75"/>
      <c r="H6" s="14"/>
    </row>
    <row r="7" spans="1:8" ht="12.75">
      <c r="A7" s="78"/>
      <c r="B7" s="79"/>
      <c r="D7" s="14"/>
      <c r="E7" s="14"/>
      <c r="F7" s="14"/>
      <c r="G7" s="75"/>
      <c r="H7" s="14"/>
    </row>
    <row r="8" spans="1:8" ht="12.75">
      <c r="A8" s="78" t="s">
        <v>84</v>
      </c>
      <c r="B8" s="79">
        <v>2672</v>
      </c>
      <c r="D8" t="s">
        <v>85</v>
      </c>
      <c r="E8" s="14"/>
      <c r="F8" t="s">
        <v>86</v>
      </c>
      <c r="G8" s="75"/>
      <c r="H8" s="14"/>
    </row>
    <row r="9" spans="1:8" ht="12.75">
      <c r="A9" s="78" t="s">
        <v>87</v>
      </c>
      <c r="B9" s="79">
        <v>3395</v>
      </c>
      <c r="D9" s="17" t="str">
        <f>domande!$L$29</f>
        <v>TRENTO</v>
      </c>
      <c r="E9" s="14"/>
      <c r="F9" s="80">
        <f>LOOKUP(domande!$L$29,comuni!A8:A230,comuni!B8:B230)</f>
        <v>2567</v>
      </c>
      <c r="G9" s="75"/>
      <c r="H9" s="14"/>
    </row>
    <row r="10" spans="1:2" ht="12.75">
      <c r="A10" s="78" t="s">
        <v>88</v>
      </c>
      <c r="B10" s="79">
        <v>2720</v>
      </c>
    </row>
    <row r="11" spans="1:2" ht="12.75">
      <c r="A11" s="78" t="s">
        <v>89</v>
      </c>
      <c r="B11" s="79">
        <v>3920</v>
      </c>
    </row>
    <row r="12" spans="1:2" ht="12.75">
      <c r="A12" s="78" t="s">
        <v>90</v>
      </c>
      <c r="B12" s="79">
        <v>4016</v>
      </c>
    </row>
    <row r="13" spans="1:2" ht="12.75">
      <c r="A13" s="78" t="s">
        <v>91</v>
      </c>
      <c r="B13" s="79">
        <v>2380</v>
      </c>
    </row>
    <row r="14" spans="1:2" ht="12.75">
      <c r="A14" s="78" t="s">
        <v>92</v>
      </c>
      <c r="B14" s="79">
        <v>2580</v>
      </c>
    </row>
    <row r="15" spans="1:2" ht="12.75">
      <c r="A15" s="78" t="s">
        <v>93</v>
      </c>
      <c r="B15" s="79">
        <v>3790</v>
      </c>
    </row>
    <row r="16" spans="1:2" ht="12.75">
      <c r="A16" s="78" t="s">
        <v>94</v>
      </c>
      <c r="B16" s="79">
        <v>4043</v>
      </c>
    </row>
    <row r="17" spans="1:2" ht="12.75">
      <c r="A17" s="78" t="s">
        <v>95</v>
      </c>
      <c r="B17" s="79">
        <v>3384</v>
      </c>
    </row>
    <row r="18" spans="1:2" ht="12.75">
      <c r="A18" s="78" t="s">
        <v>96</v>
      </c>
      <c r="B18" s="79">
        <v>2734</v>
      </c>
    </row>
    <row r="19" spans="1:2" ht="12.75">
      <c r="A19" s="78" t="s">
        <v>97</v>
      </c>
      <c r="B19" s="79">
        <v>3478</v>
      </c>
    </row>
    <row r="20" spans="1:2" ht="12.75">
      <c r="A20" s="78" t="s">
        <v>98</v>
      </c>
      <c r="B20" s="79">
        <v>3880</v>
      </c>
    </row>
    <row r="21" spans="1:2" ht="12.75">
      <c r="A21" s="78" t="s">
        <v>99</v>
      </c>
      <c r="B21" s="79">
        <v>3180</v>
      </c>
    </row>
    <row r="22" spans="1:2" ht="12.75">
      <c r="A22" s="78" t="s">
        <v>100</v>
      </c>
      <c r="B22" s="79">
        <v>3349</v>
      </c>
    </row>
    <row r="23" spans="1:2" ht="12.75">
      <c r="A23" s="78" t="s">
        <v>101</v>
      </c>
      <c r="B23" s="79">
        <v>3561</v>
      </c>
    </row>
    <row r="24" spans="1:2" ht="12.75">
      <c r="A24" s="78" t="s">
        <v>102</v>
      </c>
      <c r="B24" s="79">
        <v>3288</v>
      </c>
    </row>
    <row r="25" spans="1:2" ht="12.75">
      <c r="A25" s="78" t="s">
        <v>103</v>
      </c>
      <c r="B25" s="79">
        <v>3675</v>
      </c>
    </row>
    <row r="26" spans="1:2" ht="12.75">
      <c r="A26" s="78" t="s">
        <v>104</v>
      </c>
      <c r="B26" s="79">
        <v>3514</v>
      </c>
    </row>
    <row r="27" spans="1:2" ht="12.75">
      <c r="A27" s="78" t="s">
        <v>105</v>
      </c>
      <c r="B27" s="79">
        <v>2984</v>
      </c>
    </row>
    <row r="28" spans="1:2" ht="12.75">
      <c r="A28" s="78" t="s">
        <v>106</v>
      </c>
      <c r="B28" s="79">
        <v>3464</v>
      </c>
    </row>
    <row r="29" spans="1:2" ht="12.75">
      <c r="A29" s="78" t="s">
        <v>107</v>
      </c>
      <c r="B29" s="79">
        <v>3636</v>
      </c>
    </row>
    <row r="30" spans="1:2" ht="12.75">
      <c r="A30" s="78" t="s">
        <v>108</v>
      </c>
      <c r="B30" s="79">
        <v>3470</v>
      </c>
    </row>
    <row r="31" spans="1:2" ht="12.75">
      <c r="A31" s="78" t="s">
        <v>109</v>
      </c>
      <c r="B31" s="79">
        <v>4007</v>
      </c>
    </row>
    <row r="32" spans="1:2" ht="12.75">
      <c r="A32" s="78" t="s">
        <v>110</v>
      </c>
      <c r="B32" s="79">
        <v>3626</v>
      </c>
    </row>
    <row r="33" spans="1:2" ht="12.75">
      <c r="A33" s="78" t="s">
        <v>111</v>
      </c>
      <c r="B33" s="79">
        <v>3784</v>
      </c>
    </row>
    <row r="34" spans="1:2" ht="12.75">
      <c r="A34" s="78" t="s">
        <v>112</v>
      </c>
      <c r="B34" s="79">
        <v>3519</v>
      </c>
    </row>
    <row r="35" spans="1:2" ht="12.75">
      <c r="A35" s="78" t="s">
        <v>113</v>
      </c>
      <c r="B35" s="79">
        <v>3273</v>
      </c>
    </row>
    <row r="36" spans="1:2" ht="12.75">
      <c r="A36" s="78" t="s">
        <v>114</v>
      </c>
      <c r="B36" s="79">
        <v>3029</v>
      </c>
    </row>
    <row r="37" spans="1:2" ht="12.75">
      <c r="A37" s="78" t="s">
        <v>115</v>
      </c>
      <c r="B37" s="79">
        <v>3066</v>
      </c>
    </row>
    <row r="38" spans="1:2" ht="12.75">
      <c r="A38" s="78" t="s">
        <v>116</v>
      </c>
      <c r="B38" s="79">
        <v>3326</v>
      </c>
    </row>
    <row r="39" spans="1:2" ht="12.75">
      <c r="A39" s="78" t="s">
        <v>117</v>
      </c>
      <c r="B39" s="79">
        <v>3089</v>
      </c>
    </row>
    <row r="40" spans="1:2" ht="12.75">
      <c r="A40" s="78" t="s">
        <v>118</v>
      </c>
      <c r="B40" s="79">
        <v>2686</v>
      </c>
    </row>
    <row r="41" spans="1:2" ht="12.75">
      <c r="A41" s="78" t="s">
        <v>119</v>
      </c>
      <c r="B41" s="79">
        <v>4892</v>
      </c>
    </row>
    <row r="42" spans="1:2" ht="12.75">
      <c r="A42" s="78" t="s">
        <v>120</v>
      </c>
      <c r="B42" s="79">
        <v>3224</v>
      </c>
    </row>
    <row r="43" spans="1:2" ht="12.75">
      <c r="A43" s="78" t="s">
        <v>121</v>
      </c>
      <c r="B43" s="79">
        <v>3572</v>
      </c>
    </row>
    <row r="44" spans="1:2" ht="12.75">
      <c r="A44" s="78" t="s">
        <v>122</v>
      </c>
      <c r="B44" s="79">
        <v>4918</v>
      </c>
    </row>
    <row r="45" spans="1:2" ht="12.75">
      <c r="A45" s="78" t="s">
        <v>123</v>
      </c>
      <c r="B45" s="79">
        <v>4039</v>
      </c>
    </row>
    <row r="46" spans="1:2" ht="12.75">
      <c r="A46" s="78" t="s">
        <v>124</v>
      </c>
      <c r="B46" s="79">
        <v>4162</v>
      </c>
    </row>
    <row r="47" spans="1:2" ht="12.75">
      <c r="A47" s="78" t="s">
        <v>125</v>
      </c>
      <c r="B47" s="79">
        <v>3651</v>
      </c>
    </row>
    <row r="48" spans="1:2" ht="12.75">
      <c r="A48" s="78" t="s">
        <v>126</v>
      </c>
      <c r="B48" s="79">
        <v>3066</v>
      </c>
    </row>
    <row r="49" spans="1:2" ht="12.75">
      <c r="A49" s="81" t="s">
        <v>127</v>
      </c>
      <c r="B49" s="79">
        <v>3656</v>
      </c>
    </row>
    <row r="50" spans="1:2" ht="12.75">
      <c r="A50" s="78" t="s">
        <v>128</v>
      </c>
      <c r="B50" s="79">
        <v>3870</v>
      </c>
    </row>
    <row r="51" spans="1:2" ht="12.75">
      <c r="A51" s="81" t="s">
        <v>129</v>
      </c>
      <c r="B51" s="79">
        <v>3955</v>
      </c>
    </row>
    <row r="52" spans="1:2" ht="12.75">
      <c r="A52" s="78" t="s">
        <v>130</v>
      </c>
      <c r="B52" s="79">
        <v>3750</v>
      </c>
    </row>
    <row r="53" spans="1:2" ht="12.75">
      <c r="A53" s="78" t="s">
        <v>131</v>
      </c>
      <c r="B53" s="79">
        <v>2934</v>
      </c>
    </row>
    <row r="54" spans="1:2" ht="12.75">
      <c r="A54" s="78" t="s">
        <v>132</v>
      </c>
      <c r="B54" s="79">
        <v>4028</v>
      </c>
    </row>
    <row r="55" spans="1:2" ht="12.75">
      <c r="A55" s="78" t="s">
        <v>133</v>
      </c>
      <c r="B55" s="79">
        <v>3909</v>
      </c>
    </row>
    <row r="56" spans="1:2" ht="12.75">
      <c r="A56" s="78" t="s">
        <v>134</v>
      </c>
      <c r="B56" s="79">
        <v>3739</v>
      </c>
    </row>
    <row r="57" spans="1:2" ht="12.75">
      <c r="A57" s="78" t="s">
        <v>135</v>
      </c>
      <c r="B57" s="79">
        <v>3177</v>
      </c>
    </row>
    <row r="58" spans="1:2" ht="12.75">
      <c r="A58" s="78" t="s">
        <v>136</v>
      </c>
      <c r="B58" s="79">
        <v>3498</v>
      </c>
    </row>
    <row r="59" spans="1:2" ht="12.75">
      <c r="A59" s="78" t="s">
        <v>137</v>
      </c>
      <c r="B59" s="79">
        <v>3431</v>
      </c>
    </row>
    <row r="60" spans="1:2" ht="12.75">
      <c r="A60" s="78" t="s">
        <v>138</v>
      </c>
      <c r="B60" s="79">
        <v>3674</v>
      </c>
    </row>
    <row r="61" spans="1:2" ht="12.75">
      <c r="A61" s="78" t="s">
        <v>139</v>
      </c>
      <c r="B61" s="79">
        <v>3260</v>
      </c>
    </row>
    <row r="62" spans="1:2" ht="12.75">
      <c r="A62" s="78" t="s">
        <v>140</v>
      </c>
      <c r="B62" s="79">
        <v>3218</v>
      </c>
    </row>
    <row r="63" spans="1:2" ht="12.75">
      <c r="A63" s="78" t="s">
        <v>141</v>
      </c>
      <c r="B63" s="79">
        <v>3718</v>
      </c>
    </row>
    <row r="64" spans="1:2" ht="12.75">
      <c r="A64" s="78" t="s">
        <v>142</v>
      </c>
      <c r="B64" s="79">
        <v>3381</v>
      </c>
    </row>
    <row r="65" spans="1:2" ht="12.75">
      <c r="A65" s="78" t="s">
        <v>143</v>
      </c>
      <c r="B65" s="79">
        <v>3127</v>
      </c>
    </row>
    <row r="66" spans="1:2" ht="12.75">
      <c r="A66" s="78" t="s">
        <v>144</v>
      </c>
      <c r="B66" s="79">
        <v>3265</v>
      </c>
    </row>
    <row r="67" spans="1:2" ht="12.75">
      <c r="A67" s="78" t="s">
        <v>145</v>
      </c>
      <c r="B67" s="79">
        <v>3625</v>
      </c>
    </row>
    <row r="68" spans="1:2" ht="12.75">
      <c r="A68" s="78" t="s">
        <v>146</v>
      </c>
      <c r="B68" s="79">
        <v>3717</v>
      </c>
    </row>
    <row r="69" spans="1:2" ht="12.75">
      <c r="A69" s="78" t="s">
        <v>147</v>
      </c>
      <c r="B69" s="79">
        <v>3575</v>
      </c>
    </row>
    <row r="70" spans="1:2" ht="12.75">
      <c r="A70" s="78" t="s">
        <v>148</v>
      </c>
      <c r="B70" s="79">
        <v>3083</v>
      </c>
    </row>
    <row r="71" spans="1:2" ht="12.75">
      <c r="A71" s="78" t="s">
        <v>149</v>
      </c>
      <c r="B71" s="79">
        <v>3687</v>
      </c>
    </row>
    <row r="72" spans="1:2" ht="12.75">
      <c r="A72" s="78" t="s">
        <v>150</v>
      </c>
      <c r="B72" s="79">
        <v>3516</v>
      </c>
    </row>
    <row r="73" spans="1:2" ht="12.75">
      <c r="A73" s="78" t="s">
        <v>151</v>
      </c>
      <c r="B73" s="79">
        <v>3283</v>
      </c>
    </row>
    <row r="74" spans="1:2" ht="12.75">
      <c r="A74" s="78" t="s">
        <v>152</v>
      </c>
      <c r="B74" s="79">
        <v>4200</v>
      </c>
    </row>
    <row r="75" spans="1:2" ht="12.75">
      <c r="A75" s="78" t="s">
        <v>153</v>
      </c>
      <c r="B75" s="79">
        <v>3562</v>
      </c>
    </row>
    <row r="76" spans="1:2" ht="12.75">
      <c r="A76" s="78" t="s">
        <v>154</v>
      </c>
      <c r="B76" s="79">
        <v>3587</v>
      </c>
    </row>
    <row r="77" spans="1:2" ht="12.75">
      <c r="A77" s="78" t="s">
        <v>155</v>
      </c>
      <c r="B77" s="79">
        <v>3327</v>
      </c>
    </row>
    <row r="78" spans="1:2" ht="12.75">
      <c r="A78" s="78" t="s">
        <v>156</v>
      </c>
      <c r="B78" s="79">
        <v>3060</v>
      </c>
    </row>
    <row r="79" spans="1:2" ht="12.75">
      <c r="A79" s="78" t="s">
        <v>157</v>
      </c>
      <c r="B79" s="79">
        <v>3586</v>
      </c>
    </row>
    <row r="80" spans="1:2" ht="12.75">
      <c r="A80" s="78" t="s">
        <v>158</v>
      </c>
      <c r="B80" s="79">
        <v>3906</v>
      </c>
    </row>
    <row r="81" spans="1:2" ht="12.75">
      <c r="A81" s="78" t="s">
        <v>159</v>
      </c>
      <c r="B81" s="79">
        <v>3381</v>
      </c>
    </row>
    <row r="82" spans="1:2" ht="12.75">
      <c r="A82" s="78" t="s">
        <v>160</v>
      </c>
      <c r="B82" s="79">
        <v>3012</v>
      </c>
    </row>
    <row r="83" spans="1:2" ht="12.75">
      <c r="A83" s="78" t="s">
        <v>161</v>
      </c>
      <c r="B83" s="79">
        <v>2354</v>
      </c>
    </row>
    <row r="84" spans="1:2" ht="12.75">
      <c r="A84" s="78" t="s">
        <v>162</v>
      </c>
      <c r="B84" s="79">
        <v>3313</v>
      </c>
    </row>
    <row r="85" spans="1:2" ht="12.75">
      <c r="A85" s="78" t="s">
        <v>163</v>
      </c>
      <c r="B85" s="79">
        <v>3884</v>
      </c>
    </row>
    <row r="86" spans="1:2" ht="12.75">
      <c r="A86" s="78" t="s">
        <v>164</v>
      </c>
      <c r="B86" s="79">
        <v>3441</v>
      </c>
    </row>
    <row r="87" spans="1:2" ht="12.75">
      <c r="A87" s="78" t="s">
        <v>165</v>
      </c>
      <c r="B87" s="79">
        <v>3434</v>
      </c>
    </row>
    <row r="88" spans="1:2" ht="12.75">
      <c r="A88" s="78" t="s">
        <v>166</v>
      </c>
      <c r="B88" s="79">
        <v>3498</v>
      </c>
    </row>
    <row r="89" spans="1:2" ht="12.75">
      <c r="A89" s="78" t="s">
        <v>167</v>
      </c>
      <c r="B89" s="79">
        <v>4149</v>
      </c>
    </row>
    <row r="90" spans="1:2" ht="12.75">
      <c r="A90" s="78" t="s">
        <v>168</v>
      </c>
      <c r="B90" s="79">
        <v>3288</v>
      </c>
    </row>
    <row r="91" spans="1:2" ht="12.75">
      <c r="A91" s="78" t="s">
        <v>169</v>
      </c>
      <c r="B91" s="79">
        <v>4141</v>
      </c>
    </row>
    <row r="92" spans="1:2" ht="12.75">
      <c r="A92" s="78" t="s">
        <v>170</v>
      </c>
      <c r="B92" s="79">
        <v>3930</v>
      </c>
    </row>
    <row r="93" spans="1:2" ht="12.75">
      <c r="A93" s="78" t="s">
        <v>171</v>
      </c>
      <c r="B93" s="79">
        <v>3545</v>
      </c>
    </row>
    <row r="94" spans="1:2" ht="12.75">
      <c r="A94" s="78" t="s">
        <v>172</v>
      </c>
      <c r="B94" s="79">
        <v>3720</v>
      </c>
    </row>
    <row r="95" spans="1:2" ht="12.75">
      <c r="A95" s="78" t="s">
        <v>173</v>
      </c>
      <c r="B95" s="79">
        <v>3654</v>
      </c>
    </row>
    <row r="96" spans="1:2" ht="12.75">
      <c r="A96" s="78" t="s">
        <v>174</v>
      </c>
      <c r="B96" s="79">
        <v>3059</v>
      </c>
    </row>
    <row r="97" spans="1:2" ht="12.75">
      <c r="A97" s="78" t="s">
        <v>175</v>
      </c>
      <c r="B97" s="79">
        <v>3592</v>
      </c>
    </row>
    <row r="98" spans="1:2" ht="12.75">
      <c r="A98" s="78" t="s">
        <v>176</v>
      </c>
      <c r="B98" s="79">
        <v>3913</v>
      </c>
    </row>
    <row r="99" spans="1:2" ht="12.75">
      <c r="A99" s="78" t="s">
        <v>177</v>
      </c>
      <c r="B99" s="79">
        <v>2801</v>
      </c>
    </row>
    <row r="100" spans="1:2" ht="12.75">
      <c r="A100" s="78" t="s">
        <v>178</v>
      </c>
      <c r="B100" s="79">
        <v>3718</v>
      </c>
    </row>
    <row r="101" spans="1:2" ht="12.75">
      <c r="A101" s="78" t="s">
        <v>179</v>
      </c>
      <c r="B101" s="79">
        <v>3436</v>
      </c>
    </row>
    <row r="102" spans="1:2" ht="12.75">
      <c r="A102" s="78" t="s">
        <v>180</v>
      </c>
      <c r="B102" s="79">
        <v>2773</v>
      </c>
    </row>
    <row r="103" spans="1:2" ht="12.75">
      <c r="A103" s="78" t="s">
        <v>181</v>
      </c>
      <c r="B103" s="79">
        <v>3096</v>
      </c>
    </row>
    <row r="104" spans="1:2" ht="12.75">
      <c r="A104" s="78" t="s">
        <v>182</v>
      </c>
      <c r="B104" s="79">
        <v>3533</v>
      </c>
    </row>
    <row r="105" spans="1:2" ht="12.75">
      <c r="A105" s="78" t="s">
        <v>183</v>
      </c>
      <c r="B105" s="79">
        <v>3108</v>
      </c>
    </row>
    <row r="106" spans="1:2" ht="12.75">
      <c r="A106" s="78" t="s">
        <v>184</v>
      </c>
      <c r="B106" s="79">
        <v>4147</v>
      </c>
    </row>
    <row r="107" spans="1:2" ht="12.75">
      <c r="A107" s="78" t="s">
        <v>185</v>
      </c>
      <c r="B107" s="79">
        <v>2784</v>
      </c>
    </row>
    <row r="108" spans="1:2" ht="12.75">
      <c r="A108" s="78" t="s">
        <v>186</v>
      </c>
      <c r="B108" s="79">
        <v>3075</v>
      </c>
    </row>
    <row r="109" spans="1:2" ht="12.75">
      <c r="A109" s="78" t="s">
        <v>187</v>
      </c>
      <c r="B109" s="79">
        <v>3299</v>
      </c>
    </row>
    <row r="110" spans="1:2" ht="12.75">
      <c r="A110" s="78" t="s">
        <v>188</v>
      </c>
      <c r="B110" s="79">
        <v>3547</v>
      </c>
    </row>
    <row r="111" spans="1:2" ht="12.75">
      <c r="A111" s="78" t="s">
        <v>189</v>
      </c>
      <c r="B111" s="79">
        <v>3131</v>
      </c>
    </row>
    <row r="112" spans="1:2" ht="12.75">
      <c r="A112" s="78" t="s">
        <v>190</v>
      </c>
      <c r="B112" s="79">
        <v>3388</v>
      </c>
    </row>
    <row r="113" spans="1:2" ht="12.75">
      <c r="A113" s="78" t="s">
        <v>191</v>
      </c>
      <c r="B113" s="79">
        <v>4470</v>
      </c>
    </row>
    <row r="114" spans="1:2" ht="12.75">
      <c r="A114" s="78" t="s">
        <v>192</v>
      </c>
      <c r="B114" s="79">
        <v>3542</v>
      </c>
    </row>
    <row r="115" spans="1:2" ht="12.75">
      <c r="A115" s="78" t="s">
        <v>193</v>
      </c>
      <c r="B115" s="79">
        <v>4015</v>
      </c>
    </row>
    <row r="116" spans="1:2" ht="12.75">
      <c r="A116" s="78" t="s">
        <v>194</v>
      </c>
      <c r="B116" s="79">
        <v>3734</v>
      </c>
    </row>
    <row r="117" spans="1:2" ht="12.75">
      <c r="A117" s="78" t="s">
        <v>195</v>
      </c>
      <c r="B117" s="79">
        <v>4773</v>
      </c>
    </row>
    <row r="118" spans="1:2" ht="12.75">
      <c r="A118" s="78" t="s">
        <v>196</v>
      </c>
      <c r="B118" s="79">
        <v>3859</v>
      </c>
    </row>
    <row r="119" spans="1:2" ht="12.75">
      <c r="A119" s="78" t="s">
        <v>197</v>
      </c>
      <c r="B119" s="79">
        <v>3389</v>
      </c>
    </row>
    <row r="120" spans="1:2" ht="12.75">
      <c r="A120" s="78" t="s">
        <v>198</v>
      </c>
      <c r="B120" s="79">
        <v>2835</v>
      </c>
    </row>
    <row r="121" spans="1:2" ht="12.75">
      <c r="A121" s="78" t="s">
        <v>199</v>
      </c>
      <c r="B121" s="79">
        <v>2835</v>
      </c>
    </row>
    <row r="122" spans="1:2" ht="12.75">
      <c r="A122" s="78" t="s">
        <v>200</v>
      </c>
      <c r="B122" s="79">
        <v>4238</v>
      </c>
    </row>
    <row r="123" spans="1:2" ht="12.75">
      <c r="A123" s="78" t="s">
        <v>201</v>
      </c>
      <c r="B123" s="79">
        <v>3386</v>
      </c>
    </row>
    <row r="124" spans="1:2" ht="12.75">
      <c r="A124" s="78" t="s">
        <v>202</v>
      </c>
      <c r="B124" s="79">
        <v>3740</v>
      </c>
    </row>
    <row r="125" spans="1:2" ht="12.75">
      <c r="A125" s="78" t="s">
        <v>203</v>
      </c>
      <c r="B125" s="79">
        <v>3592</v>
      </c>
    </row>
    <row r="126" spans="1:2" ht="12.75">
      <c r="A126" s="78" t="s">
        <v>204</v>
      </c>
      <c r="B126" s="79">
        <v>3954</v>
      </c>
    </row>
    <row r="127" spans="1:2" ht="12.75">
      <c r="A127" s="78" t="s">
        <v>205</v>
      </c>
      <c r="B127" s="79">
        <v>2713</v>
      </c>
    </row>
    <row r="128" spans="1:2" ht="12.75">
      <c r="A128" s="78" t="s">
        <v>206</v>
      </c>
      <c r="B128" s="79">
        <v>2276</v>
      </c>
    </row>
    <row r="129" spans="1:2" ht="12.75">
      <c r="A129" s="78" t="s">
        <v>207</v>
      </c>
      <c r="B129" s="79">
        <v>3250</v>
      </c>
    </row>
    <row r="130" spans="1:2" ht="12.75">
      <c r="A130" s="78" t="s">
        <v>208</v>
      </c>
      <c r="B130" s="79">
        <v>2745</v>
      </c>
    </row>
    <row r="131" spans="1:2" ht="12.75">
      <c r="A131" s="78" t="s">
        <v>209</v>
      </c>
      <c r="B131" s="79">
        <v>2731</v>
      </c>
    </row>
    <row r="132" spans="1:2" ht="12.75">
      <c r="A132" s="78" t="s">
        <v>210</v>
      </c>
      <c r="B132" s="79">
        <v>2674</v>
      </c>
    </row>
    <row r="133" spans="1:2" ht="12.75">
      <c r="A133" s="78" t="s">
        <v>211</v>
      </c>
      <c r="B133" s="79">
        <v>3026</v>
      </c>
    </row>
    <row r="134" spans="1:2" ht="12.75">
      <c r="A134" s="78" t="s">
        <v>212</v>
      </c>
      <c r="B134" s="79">
        <v>2952</v>
      </c>
    </row>
    <row r="135" spans="1:2" ht="12.75">
      <c r="A135" s="78" t="s">
        <v>213</v>
      </c>
      <c r="B135" s="79">
        <v>3955</v>
      </c>
    </row>
    <row r="136" spans="1:2" ht="12.75">
      <c r="A136" s="78" t="s">
        <v>214</v>
      </c>
      <c r="B136" s="79">
        <v>2825</v>
      </c>
    </row>
    <row r="137" spans="1:2" ht="12.75">
      <c r="A137" s="78" t="s">
        <v>215</v>
      </c>
      <c r="B137" s="79">
        <v>4512</v>
      </c>
    </row>
    <row r="138" spans="1:2" ht="12.75">
      <c r="A138" s="78" t="s">
        <v>216</v>
      </c>
      <c r="B138" s="79">
        <v>3921</v>
      </c>
    </row>
    <row r="139" spans="1:2" ht="12.75">
      <c r="A139" s="78" t="s">
        <v>217</v>
      </c>
      <c r="B139" s="79">
        <v>4221</v>
      </c>
    </row>
    <row r="140" spans="1:2" ht="12.75">
      <c r="A140" s="78" t="s">
        <v>218</v>
      </c>
      <c r="B140" s="79">
        <v>3834</v>
      </c>
    </row>
    <row r="141" spans="1:2" ht="12.75">
      <c r="A141" s="78" t="s">
        <v>219</v>
      </c>
      <c r="B141" s="79">
        <v>3408</v>
      </c>
    </row>
    <row r="142" spans="1:2" ht="12.75">
      <c r="A142" s="78" t="s">
        <v>220</v>
      </c>
      <c r="B142" s="79">
        <v>3147</v>
      </c>
    </row>
    <row r="143" spans="1:2" ht="12.75">
      <c r="A143" s="78" t="s">
        <v>221</v>
      </c>
      <c r="B143" s="79">
        <v>3193</v>
      </c>
    </row>
    <row r="144" spans="1:2" ht="12.75">
      <c r="A144" s="78" t="s">
        <v>222</v>
      </c>
      <c r="B144" s="79">
        <v>3420</v>
      </c>
    </row>
    <row r="145" spans="1:2" ht="12.75">
      <c r="A145" s="78" t="s">
        <v>223</v>
      </c>
      <c r="B145" s="79">
        <v>3706</v>
      </c>
    </row>
    <row r="146" spans="1:2" ht="12.75">
      <c r="A146" s="78" t="s">
        <v>224</v>
      </c>
      <c r="B146" s="79">
        <v>3592</v>
      </c>
    </row>
    <row r="147" spans="1:2" ht="12.75">
      <c r="A147" s="78" t="s">
        <v>225</v>
      </c>
      <c r="B147" s="79">
        <v>2716</v>
      </c>
    </row>
    <row r="148" spans="1:2" ht="12.75">
      <c r="A148" s="78" t="s">
        <v>226</v>
      </c>
      <c r="B148" s="79">
        <v>4700</v>
      </c>
    </row>
    <row r="149" spans="1:2" ht="12.75">
      <c r="A149" s="78" t="s">
        <v>227</v>
      </c>
      <c r="B149" s="79">
        <v>3615</v>
      </c>
    </row>
    <row r="150" spans="1:2" ht="12.75">
      <c r="A150" s="78" t="s">
        <v>228</v>
      </c>
      <c r="B150" s="79">
        <v>4295</v>
      </c>
    </row>
    <row r="151" spans="1:2" ht="12.75">
      <c r="A151" s="78" t="s">
        <v>229</v>
      </c>
      <c r="B151" s="79">
        <v>3192</v>
      </c>
    </row>
    <row r="152" spans="1:2" ht="12.75">
      <c r="A152" s="78" t="s">
        <v>230</v>
      </c>
      <c r="B152" s="79">
        <v>3427</v>
      </c>
    </row>
    <row r="153" spans="1:2" ht="12.75">
      <c r="A153" s="78" t="s">
        <v>231</v>
      </c>
      <c r="B153" s="79">
        <v>4099</v>
      </c>
    </row>
    <row r="154" spans="1:2" ht="12.75">
      <c r="A154" s="78" t="s">
        <v>232</v>
      </c>
      <c r="B154" s="79">
        <v>3234</v>
      </c>
    </row>
    <row r="155" spans="1:2" ht="12.75">
      <c r="A155" s="78" t="s">
        <v>233</v>
      </c>
      <c r="B155" s="79">
        <v>3520</v>
      </c>
    </row>
    <row r="156" spans="1:2" ht="12.75">
      <c r="A156" s="78" t="s">
        <v>234</v>
      </c>
      <c r="B156" s="79">
        <v>2276</v>
      </c>
    </row>
    <row r="157" spans="1:2" ht="12.75">
      <c r="A157" s="78" t="s">
        <v>235</v>
      </c>
      <c r="B157" s="79">
        <v>3534</v>
      </c>
    </row>
    <row r="158" spans="1:2" ht="12.75">
      <c r="A158" s="78" t="s">
        <v>236</v>
      </c>
      <c r="B158" s="79">
        <v>3890</v>
      </c>
    </row>
    <row r="159" spans="1:2" ht="12.75">
      <c r="A159" s="78" t="s">
        <v>237</v>
      </c>
      <c r="B159" s="79">
        <v>3120</v>
      </c>
    </row>
    <row r="160" spans="1:2" ht="12.75">
      <c r="A160" s="78" t="s">
        <v>238</v>
      </c>
      <c r="B160" s="79">
        <v>3601</v>
      </c>
    </row>
    <row r="161" spans="1:2" ht="12.75">
      <c r="A161" s="78" t="s">
        <v>239</v>
      </c>
      <c r="B161" s="79">
        <v>3704</v>
      </c>
    </row>
    <row r="162" spans="1:2" ht="12.75">
      <c r="A162" s="78" t="s">
        <v>240</v>
      </c>
      <c r="B162" s="79">
        <v>3837</v>
      </c>
    </row>
    <row r="163" spans="1:2" ht="12.75">
      <c r="A163" s="78" t="s">
        <v>241</v>
      </c>
      <c r="B163" s="79">
        <v>4082</v>
      </c>
    </row>
    <row r="164" spans="1:2" ht="12.75">
      <c r="A164" s="78" t="s">
        <v>242</v>
      </c>
      <c r="B164" s="79">
        <v>2888</v>
      </c>
    </row>
    <row r="165" spans="1:2" ht="12.75">
      <c r="A165" s="78" t="s">
        <v>243</v>
      </c>
      <c r="B165" s="79">
        <v>2713</v>
      </c>
    </row>
    <row r="166" spans="1:2" ht="12.75">
      <c r="A166" s="78" t="s">
        <v>244</v>
      </c>
      <c r="B166" s="79">
        <v>4263</v>
      </c>
    </row>
    <row r="167" spans="1:2" ht="12.75">
      <c r="A167" s="78" t="s">
        <v>245</v>
      </c>
      <c r="B167" s="79">
        <v>3863</v>
      </c>
    </row>
    <row r="168" spans="1:2" ht="12.75">
      <c r="A168" s="78" t="s">
        <v>246</v>
      </c>
      <c r="B168" s="79">
        <v>4047</v>
      </c>
    </row>
    <row r="169" spans="1:2" ht="12.75">
      <c r="A169" s="78" t="s">
        <v>247</v>
      </c>
      <c r="B169" s="79">
        <v>3441</v>
      </c>
    </row>
    <row r="170" spans="1:2" ht="12.75">
      <c r="A170" s="78" t="s">
        <v>248</v>
      </c>
      <c r="B170" s="79">
        <v>3573</v>
      </c>
    </row>
    <row r="171" spans="1:2" ht="12.75">
      <c r="A171" s="78" t="s">
        <v>249</v>
      </c>
      <c r="B171" s="79">
        <v>2849</v>
      </c>
    </row>
    <row r="172" spans="1:2" ht="12.75">
      <c r="A172" s="78" t="s">
        <v>250</v>
      </c>
      <c r="B172" s="79">
        <v>3729</v>
      </c>
    </row>
    <row r="173" spans="1:2" ht="12.75">
      <c r="A173" s="78" t="s">
        <v>251</v>
      </c>
      <c r="B173" s="79">
        <v>3237</v>
      </c>
    </row>
    <row r="174" spans="1:2" ht="12.75">
      <c r="A174" s="78" t="s">
        <v>252</v>
      </c>
      <c r="B174" s="79">
        <v>3893</v>
      </c>
    </row>
    <row r="175" spans="1:2" ht="12.75">
      <c r="A175" s="78" t="s">
        <v>253</v>
      </c>
      <c r="B175" s="79">
        <v>2976</v>
      </c>
    </row>
    <row r="176" spans="1:2" ht="12.75">
      <c r="A176" s="78" t="s">
        <v>254</v>
      </c>
      <c r="B176" s="79">
        <v>3420</v>
      </c>
    </row>
    <row r="177" spans="1:2" ht="12.75">
      <c r="A177" s="78" t="s">
        <v>255</v>
      </c>
      <c r="B177" s="79">
        <v>3974</v>
      </c>
    </row>
    <row r="178" spans="1:2" ht="12.75">
      <c r="A178" s="78" t="s">
        <v>256</v>
      </c>
      <c r="B178" s="79">
        <v>3584</v>
      </c>
    </row>
    <row r="179" spans="1:2" ht="12.75">
      <c r="A179" s="78" t="s">
        <v>257</v>
      </c>
      <c r="B179" s="79">
        <v>3927</v>
      </c>
    </row>
    <row r="180" spans="1:2" ht="12.75">
      <c r="A180" s="78" t="s">
        <v>258</v>
      </c>
      <c r="B180" s="79">
        <v>4294</v>
      </c>
    </row>
    <row r="181" spans="1:2" ht="12.75">
      <c r="A181" s="78" t="s">
        <v>259</v>
      </c>
      <c r="B181" s="79">
        <v>3687</v>
      </c>
    </row>
    <row r="182" spans="1:2" ht="12.75">
      <c r="A182" s="78" t="s">
        <v>260</v>
      </c>
      <c r="B182" s="79">
        <v>3253</v>
      </c>
    </row>
    <row r="183" spans="1:2" ht="12.75">
      <c r="A183" s="78" t="s">
        <v>261</v>
      </c>
      <c r="B183" s="79">
        <v>3405</v>
      </c>
    </row>
    <row r="184" spans="1:2" ht="12.75">
      <c r="A184" s="78" t="s">
        <v>262</v>
      </c>
      <c r="B184" s="79">
        <v>3272</v>
      </c>
    </row>
    <row r="185" spans="1:2" ht="12.75">
      <c r="A185" s="78" t="s">
        <v>263</v>
      </c>
      <c r="B185" s="79">
        <v>3194</v>
      </c>
    </row>
    <row r="186" spans="1:2" ht="12.75">
      <c r="A186" s="78" t="s">
        <v>264</v>
      </c>
      <c r="B186" s="79">
        <v>3411</v>
      </c>
    </row>
    <row r="187" spans="1:2" ht="12.75">
      <c r="A187" s="78" t="s">
        <v>265</v>
      </c>
      <c r="B187" s="79">
        <v>3029</v>
      </c>
    </row>
    <row r="188" spans="1:2" ht="12.75">
      <c r="A188" s="78" t="s">
        <v>266</v>
      </c>
      <c r="B188" s="79">
        <v>3505</v>
      </c>
    </row>
    <row r="189" spans="1:2" ht="12.75">
      <c r="A189" s="78" t="s">
        <v>267</v>
      </c>
      <c r="B189" s="79">
        <v>3180</v>
      </c>
    </row>
    <row r="190" spans="1:2" ht="12.75">
      <c r="A190" s="78" t="s">
        <v>268</v>
      </c>
      <c r="B190" s="79">
        <v>3194</v>
      </c>
    </row>
    <row r="191" spans="1:2" ht="12.75">
      <c r="A191" s="78" t="s">
        <v>269</v>
      </c>
      <c r="B191" s="79">
        <v>3243</v>
      </c>
    </row>
    <row r="192" spans="1:2" ht="12.75">
      <c r="A192" s="78" t="s">
        <v>270</v>
      </c>
      <c r="B192" s="79">
        <v>3249</v>
      </c>
    </row>
    <row r="193" spans="1:2" ht="12.75">
      <c r="A193" s="78" t="s">
        <v>271</v>
      </c>
      <c r="B193" s="79">
        <v>3405</v>
      </c>
    </row>
    <row r="194" spans="1:2" ht="12.75">
      <c r="A194" s="78" t="s">
        <v>272</v>
      </c>
      <c r="B194" s="79">
        <v>3173</v>
      </c>
    </row>
    <row r="195" spans="1:2" ht="12.75">
      <c r="A195" s="78" t="s">
        <v>273</v>
      </c>
      <c r="B195" s="79">
        <v>3058</v>
      </c>
    </row>
    <row r="196" spans="1:2" ht="12.75">
      <c r="A196" s="78" t="s">
        <v>274</v>
      </c>
      <c r="B196" s="79">
        <v>3102</v>
      </c>
    </row>
    <row r="197" spans="1:2" ht="12.75">
      <c r="A197" s="78" t="s">
        <v>275</v>
      </c>
      <c r="B197" s="79">
        <v>3615</v>
      </c>
    </row>
    <row r="198" spans="1:2" ht="12.75">
      <c r="A198" s="78" t="s">
        <v>276</v>
      </c>
      <c r="B198" s="79">
        <v>3164</v>
      </c>
    </row>
    <row r="199" spans="1:2" ht="12.75">
      <c r="A199" s="78" t="s">
        <v>277</v>
      </c>
      <c r="B199" s="79">
        <v>3569</v>
      </c>
    </row>
    <row r="200" spans="1:2" ht="12.75">
      <c r="A200" s="78" t="s">
        <v>278</v>
      </c>
      <c r="B200" s="79">
        <v>4028</v>
      </c>
    </row>
    <row r="201" spans="1:2" ht="12.75">
      <c r="A201" s="78" t="s">
        <v>279</v>
      </c>
      <c r="B201" s="79">
        <v>3551</v>
      </c>
    </row>
    <row r="202" spans="1:2" ht="12.75">
      <c r="A202" s="78" t="s">
        <v>280</v>
      </c>
      <c r="B202" s="79">
        <v>3526</v>
      </c>
    </row>
    <row r="203" spans="1:2" ht="12.75">
      <c r="A203" s="78" t="s">
        <v>281</v>
      </c>
      <c r="B203" s="79">
        <v>3272</v>
      </c>
    </row>
    <row r="204" spans="1:2" ht="12.75">
      <c r="A204" s="78" t="s">
        <v>282</v>
      </c>
      <c r="B204" s="79">
        <v>3143</v>
      </c>
    </row>
    <row r="205" spans="1:2" ht="12.75">
      <c r="A205" s="78" t="s">
        <v>283</v>
      </c>
      <c r="B205" s="79">
        <v>3561</v>
      </c>
    </row>
    <row r="206" spans="1:2" ht="12.75">
      <c r="A206" s="78" t="s">
        <v>284</v>
      </c>
      <c r="B206" s="79">
        <v>3590</v>
      </c>
    </row>
    <row r="207" spans="1:2" ht="12.75">
      <c r="A207" s="78" t="s">
        <v>285</v>
      </c>
      <c r="B207" s="79">
        <v>3210</v>
      </c>
    </row>
    <row r="208" spans="1:2" ht="12.75">
      <c r="A208" s="78" t="s">
        <v>286</v>
      </c>
      <c r="B208" s="79">
        <v>3555</v>
      </c>
    </row>
    <row r="209" spans="1:2" ht="12.75">
      <c r="A209" s="78" t="s">
        <v>40</v>
      </c>
      <c r="B209" s="79">
        <v>2567</v>
      </c>
    </row>
    <row r="210" spans="1:2" ht="12.75">
      <c r="A210" s="78" t="s">
        <v>287</v>
      </c>
      <c r="B210" s="79">
        <v>3654</v>
      </c>
    </row>
    <row r="211" spans="1:2" ht="12.75">
      <c r="A211" s="78" t="s">
        <v>288</v>
      </c>
      <c r="B211" s="79">
        <v>3220</v>
      </c>
    </row>
    <row r="212" spans="1:2" ht="12.75">
      <c r="A212" s="78" t="s">
        <v>289</v>
      </c>
      <c r="B212" s="79">
        <v>3631</v>
      </c>
    </row>
    <row r="213" spans="1:2" ht="12.75">
      <c r="A213" s="78" t="s">
        <v>290</v>
      </c>
      <c r="B213" s="79">
        <v>3721</v>
      </c>
    </row>
    <row r="214" spans="1:2" ht="12.75">
      <c r="A214" s="78" t="s">
        <v>291</v>
      </c>
      <c r="B214" s="79">
        <v>3520</v>
      </c>
    </row>
    <row r="215" spans="1:2" ht="12.75">
      <c r="A215" s="78" t="s">
        <v>292</v>
      </c>
      <c r="B215" s="79">
        <v>4232</v>
      </c>
    </row>
    <row r="216" spans="1:2" ht="12.75">
      <c r="A216" s="78" t="s">
        <v>293</v>
      </c>
      <c r="B216" s="79">
        <v>3466</v>
      </c>
    </row>
    <row r="217" spans="1:2" ht="12.75">
      <c r="A217" s="78" t="s">
        <v>294</v>
      </c>
      <c r="B217" s="79">
        <v>4358</v>
      </c>
    </row>
    <row r="218" spans="1:2" ht="12.75">
      <c r="A218" s="78" t="s">
        <v>295</v>
      </c>
      <c r="B218" s="79">
        <v>3773</v>
      </c>
    </row>
    <row r="219" spans="1:2" ht="12.75">
      <c r="A219" s="78" t="s">
        <v>296</v>
      </c>
      <c r="B219" s="79">
        <v>2991</v>
      </c>
    </row>
    <row r="220" spans="1:2" ht="12.75">
      <c r="A220" s="78" t="s">
        <v>297</v>
      </c>
      <c r="B220" s="79">
        <v>3926</v>
      </c>
    </row>
    <row r="221" spans="1:2" ht="12.75">
      <c r="A221" s="78" t="s">
        <v>298</v>
      </c>
      <c r="B221" s="79">
        <v>4789</v>
      </c>
    </row>
    <row r="222" spans="1:2" ht="12.75">
      <c r="A222" s="78" t="s">
        <v>299</v>
      </c>
      <c r="B222" s="79">
        <v>3522</v>
      </c>
    </row>
    <row r="223" spans="1:2" ht="12.75">
      <c r="A223" s="78" t="s">
        <v>300</v>
      </c>
      <c r="B223" s="79">
        <v>3345</v>
      </c>
    </row>
    <row r="224" spans="1:2" ht="12.75">
      <c r="A224" s="78" t="s">
        <v>301</v>
      </c>
      <c r="B224" s="79">
        <v>2946</v>
      </c>
    </row>
    <row r="225" spans="1:2" ht="12.75">
      <c r="A225" s="78" t="s">
        <v>302</v>
      </c>
      <c r="B225" s="79">
        <v>2675</v>
      </c>
    </row>
    <row r="226" spans="1:2" ht="12.75">
      <c r="A226" s="78" t="s">
        <v>303</v>
      </c>
      <c r="B226" s="79">
        <v>3339</v>
      </c>
    </row>
    <row r="227" spans="1:2" ht="12.75">
      <c r="A227" s="78" t="s">
        <v>304</v>
      </c>
      <c r="B227" s="79">
        <v>2689</v>
      </c>
    </row>
    <row r="228" spans="1:2" ht="12.75">
      <c r="A228" s="78" t="s">
        <v>305</v>
      </c>
      <c r="B228" s="79">
        <v>2712</v>
      </c>
    </row>
    <row r="229" spans="1:2" ht="12.75">
      <c r="A229" s="78" t="s">
        <v>306</v>
      </c>
      <c r="B229" s="79">
        <v>3877</v>
      </c>
    </row>
    <row r="230" spans="1:2" ht="12.75">
      <c r="A230" s="78" t="s">
        <v>307</v>
      </c>
      <c r="B230" s="79">
        <v>3319</v>
      </c>
    </row>
  </sheetData>
  <mergeCells count="1">
    <mergeCell ref="D5:F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workbookViewId="0" topLeftCell="A1">
      <selection activeCell="O40" sqref="O40"/>
    </sheetView>
  </sheetViews>
  <sheetFormatPr defaultColWidth="9.140625" defaultRowHeight="12.75"/>
  <cols>
    <col min="1" max="1" width="9.140625" style="12" customWidth="1"/>
    <col min="2" max="2" width="26.140625" style="12" customWidth="1"/>
    <col min="3" max="3" width="7.28125" style="12" customWidth="1"/>
    <col min="4" max="4" width="6.140625" style="12" customWidth="1"/>
    <col min="5" max="5" width="11.28125" style="12" customWidth="1"/>
    <col min="6" max="6" width="7.00390625" style="12" customWidth="1"/>
    <col min="7" max="7" width="6.7109375" style="12" customWidth="1"/>
    <col min="8" max="8" width="6.8515625" style="12" customWidth="1"/>
    <col min="9" max="9" width="7.57421875" style="12" customWidth="1"/>
    <col min="10" max="10" width="10.28125" style="12" customWidth="1"/>
    <col min="11" max="11" width="5.7109375" style="12" customWidth="1"/>
    <col min="12" max="12" width="6.7109375" style="12" customWidth="1"/>
    <col min="13" max="13" width="5.140625" style="12" customWidth="1"/>
    <col min="14" max="16" width="4.57421875" style="12" customWidth="1"/>
    <col min="17" max="19" width="9.140625" style="12" customWidth="1"/>
    <col min="20" max="20" width="10.00390625" style="12" customWidth="1"/>
    <col min="21" max="23" width="9.140625" style="12" customWidth="1"/>
    <col min="24" max="24" width="11.7109375" style="12" customWidth="1"/>
    <col min="25" max="25" width="9.140625" style="12" customWidth="1"/>
    <col min="26" max="26" width="31.421875" style="12" customWidth="1"/>
    <col min="27" max="27" width="12.8515625" style="12" customWidth="1"/>
    <col min="28" max="28" width="13.7109375" style="12" customWidth="1"/>
    <col min="29" max="29" width="11.7109375" style="12" customWidth="1"/>
    <col min="30" max="16384" width="9.140625" style="12" customWidth="1"/>
  </cols>
  <sheetData>
    <row r="1" spans="13:29" ht="12.75">
      <c r="M1" s="82"/>
      <c r="N1" s="82"/>
      <c r="O1" s="82"/>
      <c r="P1" s="82"/>
      <c r="Q1" s="82" t="s">
        <v>308</v>
      </c>
      <c r="R1" s="82" t="s">
        <v>308</v>
      </c>
      <c r="S1" s="82" t="s">
        <v>308</v>
      </c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s="2" customFormat="1" ht="11.25" customHeight="1">
      <c r="A2" s="83"/>
      <c r="B2" s="83"/>
      <c r="C2" s="171" t="s">
        <v>309</v>
      </c>
      <c r="D2" s="172" t="s">
        <v>310</v>
      </c>
      <c r="E2" s="84" t="s">
        <v>311</v>
      </c>
      <c r="F2" s="171" t="s">
        <v>312</v>
      </c>
      <c r="G2" s="166" t="s">
        <v>313</v>
      </c>
      <c r="H2" s="166"/>
      <c r="I2" s="166" t="s">
        <v>314</v>
      </c>
      <c r="J2" s="166"/>
      <c r="K2" s="166"/>
      <c r="L2" s="167"/>
      <c r="M2" s="85"/>
      <c r="N2" s="85"/>
      <c r="O2" s="85"/>
      <c r="P2" s="85"/>
      <c r="Q2" s="165" t="s">
        <v>315</v>
      </c>
      <c r="R2" s="165" t="s">
        <v>316</v>
      </c>
      <c r="S2" s="165" t="s">
        <v>317</v>
      </c>
      <c r="T2" s="85" t="s">
        <v>318</v>
      </c>
      <c r="U2" s="163" t="s">
        <v>319</v>
      </c>
      <c r="V2" s="163"/>
      <c r="W2" s="85" t="s">
        <v>320</v>
      </c>
      <c r="X2" s="164" t="s">
        <v>321</v>
      </c>
      <c r="Y2" s="165" t="s">
        <v>322</v>
      </c>
      <c r="Z2" s="85" t="s">
        <v>72</v>
      </c>
      <c r="AA2" s="86" t="s">
        <v>323</v>
      </c>
      <c r="AB2" s="85"/>
      <c r="AC2" s="85"/>
    </row>
    <row r="3" spans="1:29" s="2" customFormat="1" ht="11.25">
      <c r="A3" s="83"/>
      <c r="B3" s="83"/>
      <c r="C3" s="171"/>
      <c r="D3" s="172"/>
      <c r="E3" s="84" t="s">
        <v>324</v>
      </c>
      <c r="F3" s="171"/>
      <c r="G3" s="84" t="s">
        <v>325</v>
      </c>
      <c r="H3" s="84" t="s">
        <v>324</v>
      </c>
      <c r="I3" s="83" t="s">
        <v>326</v>
      </c>
      <c r="J3" s="83" t="s">
        <v>327</v>
      </c>
      <c r="K3" s="83" t="s">
        <v>328</v>
      </c>
      <c r="L3" s="167"/>
      <c r="M3" s="85" t="s">
        <v>329</v>
      </c>
      <c r="N3" s="85" t="s">
        <v>330</v>
      </c>
      <c r="O3" s="85" t="s">
        <v>331</v>
      </c>
      <c r="P3" s="85" t="s">
        <v>332</v>
      </c>
      <c r="Q3" s="165"/>
      <c r="R3" s="165"/>
      <c r="S3" s="165"/>
      <c r="T3" s="85" t="s">
        <v>333</v>
      </c>
      <c r="U3" s="85" t="s">
        <v>334</v>
      </c>
      <c r="V3" s="85" t="s">
        <v>335</v>
      </c>
      <c r="W3" s="85"/>
      <c r="X3" s="164"/>
      <c r="Y3" s="165"/>
      <c r="Z3" s="85" t="s">
        <v>336</v>
      </c>
      <c r="AA3" s="85" t="s">
        <v>337</v>
      </c>
      <c r="AB3" s="85"/>
      <c r="AC3" s="85"/>
    </row>
    <row r="4" spans="1:29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29" ht="12.75">
      <c r="A5" s="87">
        <v>1</v>
      </c>
      <c r="B5" s="87" t="s">
        <v>59</v>
      </c>
      <c r="C5" s="87">
        <f>domande!$L$32</f>
        <v>0</v>
      </c>
      <c r="D5" s="87">
        <f>C5*3</f>
        <v>0</v>
      </c>
      <c r="E5" s="87">
        <v>0.2</v>
      </c>
      <c r="F5" s="87">
        <f>D5*E5</f>
        <v>0</v>
      </c>
      <c r="G5" s="88">
        <f>IF(domande!$L$60=1,C5/7,IF(domande!$L$60=2,C5/6,C5/5))</f>
        <v>0</v>
      </c>
      <c r="H5" s="89">
        <f>INT(G5)</f>
        <v>0</v>
      </c>
      <c r="I5" s="90">
        <v>0</v>
      </c>
      <c r="J5" s="90">
        <v>0</v>
      </c>
      <c r="K5" s="89">
        <f>F5-H5</f>
        <v>0</v>
      </c>
      <c r="L5" s="91"/>
      <c r="M5" s="82">
        <f>IF(domande!$L$37=1,G21,IF(domande!$L$37=2,G22,IF(domande!$L$37=3,G23,IF(domande!$L$37=4,G24,IF(domande!$L$37=5,G25,"SCELTA NON VALIDA!")))))</f>
        <v>2.7</v>
      </c>
      <c r="N5" s="82">
        <f>IF(domande!$L$37=1,$H$21,IF(domande!$L$37=2,$H$22,IF(domande!$L$37=3,$H$23,IF(domande!$L$37=4,$H$24,IF(domande!$L$37=5,$H$25,"SCELTA NON VALIDA!")))))</f>
        <v>0.5</v>
      </c>
      <c r="O5" s="82">
        <f>IF(domande!$L$37=1,$I$21,IF(domande!$L$37=2,$I$22,IF(domande!$L$37=3,$I$23,IF(domande!$L$37=4,$I$24,IF(domande!$L$37=5,$I$25,"SCELTA NON VALIDA!")))))</f>
        <v>0.5</v>
      </c>
      <c r="P5" s="82">
        <f>IF(domande!$L$37=1,$J$21,IF(domande!$L$37=2,$J$22,IF(domande!$L$37=3,$J$23,IF(domande!$L$37=4,$J$24,IF(domande!$L$37=5,$J$25,"SCELTA NON VALIDA!")))))</f>
        <v>0.8</v>
      </c>
      <c r="Q5" s="82">
        <f>M5*H5+N5*I5+O5*J5+P5*K5</f>
        <v>0</v>
      </c>
      <c r="R5" s="82">
        <f>D5*0.35*0.3</f>
        <v>0</v>
      </c>
      <c r="S5" s="82">
        <f>Q5+R5</f>
        <v>0</v>
      </c>
      <c r="T5" s="92">
        <f>S5*24*comuni!$F$9/1000</f>
        <v>0</v>
      </c>
      <c r="U5" s="82">
        <f>C5*4*24*180/1000</f>
        <v>0</v>
      </c>
      <c r="V5" s="92">
        <f>IF(domande!$L$65=1,$G$36*H5*0.6/1000,IF(domande!$L$65=2,$G$37*H5*0.4/1000,IF(domande!$L$65=3,$G$38*H5*0.3/1000,"SCELTA NON AMMISSIBILE")))</f>
        <v>0</v>
      </c>
      <c r="W5" s="92">
        <f>T5-0.9*(U5+V5)</f>
        <v>0</v>
      </c>
      <c r="X5" s="82">
        <f>IF(domande!$L$46=1,$F$29,IF(domande!$L$46=2,$F$30,IF(domande!$L$46=3,$F$31,"SCELTA NON AMMESSA")))</f>
        <v>0.8</v>
      </c>
      <c r="Y5" s="82">
        <f>IF(domande!$L$20&lt;3,8250,IF(domande!$L$20=5,11000,IF(domande!$L$20&lt;5,8500,"SCELTA NON AMMESSA")))</f>
        <v>8250</v>
      </c>
      <c r="Z5" s="93">
        <f>W5*860/(Y5*X5)</f>
        <v>0</v>
      </c>
      <c r="AA5" s="94">
        <f>W5/X5</f>
        <v>0</v>
      </c>
      <c r="AB5" s="94"/>
      <c r="AC5" s="94"/>
    </row>
    <row r="6" spans="1:29" ht="12.75">
      <c r="A6" s="87"/>
      <c r="B6" s="87"/>
      <c r="C6" s="87"/>
      <c r="D6" s="87"/>
      <c r="E6" s="95"/>
      <c r="F6" s="87"/>
      <c r="G6" s="87"/>
      <c r="H6" s="87"/>
      <c r="I6" s="87"/>
      <c r="J6" s="87"/>
      <c r="K6" s="87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</row>
    <row r="7" spans="1:29" ht="12.75">
      <c r="A7" s="87">
        <v>2</v>
      </c>
      <c r="B7" s="87" t="s">
        <v>60</v>
      </c>
      <c r="C7" s="87">
        <f>domande!$L$32</f>
        <v>0</v>
      </c>
      <c r="D7" s="87">
        <f>C7*3</f>
        <v>0</v>
      </c>
      <c r="E7" s="87">
        <v>0.3</v>
      </c>
      <c r="F7" s="87">
        <f>D7*E7</f>
        <v>0</v>
      </c>
      <c r="G7" s="88">
        <f>IF(domande!$L$60=1,C7/7,IF(domande!$L$60=2,C7/6,C7/5))</f>
        <v>0</v>
      </c>
      <c r="H7" s="96">
        <f>INT(G7)</f>
        <v>0</v>
      </c>
      <c r="I7" s="97">
        <v>0</v>
      </c>
      <c r="J7" s="97">
        <v>0</v>
      </c>
      <c r="K7" s="96">
        <f>F7-H7</f>
        <v>0</v>
      </c>
      <c r="M7" s="82">
        <f>IF(domande!$L$37=1,G21,IF(domande!$L$37=2,G22,IF(domande!$L$37=3,G23,IF(domande!$L$37=4,G24,IF(domande!$L$37=5,G25,"SCELTA NON VALIDA!")))))</f>
        <v>2.7</v>
      </c>
      <c r="N7" s="82">
        <f>IF(domande!$L$37=1,$H$21,IF(domande!$L$37=2,$H$22,IF(domande!$L$37=3,$H$23,IF(domande!$L$37=4,$H$24,IF(domande!$L$37=5,$H$25,"SCELTA NON VALIDA!")))))</f>
        <v>0.5</v>
      </c>
      <c r="O7" s="82">
        <f>IF(domande!$L$37=1,$I$21,IF(domande!$L$37=2,$I$22,IF(domande!$L$37=3,$I$23,IF(domande!$L$37=4,$I$24,IF(domande!$L$37=5,$I$25,"SCELTA NON VALIDA!")))))</f>
        <v>0.5</v>
      </c>
      <c r="P7" s="82">
        <f>IF(domande!$L$37=1,$J$21,IF(domande!$L$37=2,$J$22,IF(domande!$L$37=3,$J$23,IF(domande!$L$37=4,$J$24,IF(domande!$L$37=5,$J$25,"SCELTA NON VALIDA!")))))</f>
        <v>0.8</v>
      </c>
      <c r="Q7" s="82">
        <f>M7*H7+N7*I7+O7*J7+P7*K7</f>
        <v>0</v>
      </c>
      <c r="R7" s="82">
        <f>D7*0.35*0.3</f>
        <v>0</v>
      </c>
      <c r="S7" s="82">
        <f>Q7+R7</f>
        <v>0</v>
      </c>
      <c r="T7" s="92">
        <f>S7*24*comuni!$F$9/1000</f>
        <v>0</v>
      </c>
      <c r="U7" s="82">
        <f>C7*4*24*180/1000</f>
        <v>0</v>
      </c>
      <c r="V7" s="92">
        <f>IF(domande!$L$65=1,$G$36*H7*0.6/1000,IF(domande!$L$65=2,$G$37*H7*0.4/1000,IF(domande!$L$65=3,$G$38*H7*0.3/1000,"SCELTA NON AMMISSIBILE")))</f>
        <v>0</v>
      </c>
      <c r="W7" s="92">
        <f>T7-0.9*(U7+V7)</f>
        <v>0</v>
      </c>
      <c r="X7" s="82">
        <f>IF(domande!$L$46=1,$F$29,IF(domande!$L$46=2,$F$30,IF(domande!$L$46=3,$F$31,"SCELTA NON AMMESSA")))</f>
        <v>0.8</v>
      </c>
      <c r="Y7" s="82">
        <f>IF(domande!$L$20&lt;3,8250,IF(domande!$L$20=5,11000,IF(domande!$L$20&lt;5,8500,"SCELTA NON AMMESSA")))</f>
        <v>8250</v>
      </c>
      <c r="Z7" s="93">
        <f>W7*860/(Y7*X7)</f>
        <v>0</v>
      </c>
      <c r="AA7" s="94">
        <f>W7/X7</f>
        <v>0</v>
      </c>
      <c r="AB7" s="94"/>
      <c r="AC7" s="94"/>
    </row>
    <row r="8" spans="1:29" ht="12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</row>
    <row r="9" spans="1:29" ht="12.75" customHeight="1">
      <c r="A9" s="87">
        <v>3</v>
      </c>
      <c r="B9" s="87" t="s">
        <v>62</v>
      </c>
      <c r="C9" s="87">
        <f>domande!$L$32</f>
        <v>0</v>
      </c>
      <c r="D9" s="87">
        <f>C9*3</f>
        <v>0</v>
      </c>
      <c r="E9" s="87">
        <v>0.5</v>
      </c>
      <c r="F9" s="87">
        <f>D9*E9</f>
        <v>0</v>
      </c>
      <c r="G9" s="88">
        <f>IF(domande!$L$60=1,C9/7,IF(domande!$L$60=2,C9/6,C9/5))</f>
        <v>0</v>
      </c>
      <c r="H9" s="96">
        <f>INT(G9)</f>
        <v>0</v>
      </c>
      <c r="I9" s="97">
        <v>0</v>
      </c>
      <c r="J9" s="97">
        <f>C9</f>
        <v>0</v>
      </c>
      <c r="K9" s="96">
        <f>F9-H9-J9</f>
        <v>0</v>
      </c>
      <c r="M9" s="82">
        <f>IF(domande!$L$37=1,G21,IF(domande!$L$37=2,G22,IF(domande!$L$37=3,G23,IF(domande!$L$37=4,G24,IF(domande!$L$37=5,G25,"SCELTA NON VALIDA!")))))</f>
        <v>2.7</v>
      </c>
      <c r="N9" s="82">
        <f>IF(domande!$L$37=1,$H$21,IF(domande!$L$37=2,$H$22,IF(domande!$L$37=3,$H$23,IF(domande!$L$37=4,$H$24,IF(domande!$L$37=5,$H$25,"SCELTA NON VALIDA!")))))</f>
        <v>0.5</v>
      </c>
      <c r="O9" s="82">
        <f>IF(domande!$L$37=1,$I$21,IF(domande!$L$37=2,$I$22,IF(domande!$L$37=3,$I$23,IF(domande!$L$37=4,$I$24,IF(domande!$L$37=5,$I$25,"SCELTA NON VALIDA!")))))</f>
        <v>0.5</v>
      </c>
      <c r="P9" s="82">
        <f>IF(domande!$L$37=1,$J$21,IF(domande!$L$37=2,$J$22,IF(domande!$L$37=3,$J$23,IF(domande!$L$37=4,$J$24,IF(domande!$L$37=5,$J$25,"SCELTA NON VALIDA!")))))</f>
        <v>0.8</v>
      </c>
      <c r="Q9" s="82">
        <f>M9*H9+N9*I9+O9*J9+P9*K9</f>
        <v>0</v>
      </c>
      <c r="R9" s="82">
        <f>D9*0.35*0.3</f>
        <v>0</v>
      </c>
      <c r="S9" s="82">
        <f>Q9+R9</f>
        <v>0</v>
      </c>
      <c r="T9" s="92">
        <f>S9*24*comuni!$F$9/1000</f>
        <v>0</v>
      </c>
      <c r="U9" s="82">
        <f>C9*4*24*180/1000</f>
        <v>0</v>
      </c>
      <c r="V9" s="92">
        <f>IF(domande!$L$65=1,$G$36*H9*0.6/1000,IF(domande!$L$65=2,$G$37*H9*0.4/1000,IF(domande!$L$65=3,$G$38*H9*0.3/1000,"SCELTA NON AMMISSIBILE")))</f>
        <v>0</v>
      </c>
      <c r="W9" s="92">
        <f>T9-0.9*(U9+V9)</f>
        <v>0</v>
      </c>
      <c r="X9" s="82">
        <f>IF(domande!$L$46=1,$F$29,IF(domande!$L$46=2,$F$30,IF(domande!$L$46=3,$F$31,"SCELTA NON AMMESSA")))</f>
        <v>0.8</v>
      </c>
      <c r="Y9" s="82">
        <f>IF(domande!$L$20&lt;3,8250,IF(domande!$L$20=5,11000,IF(domande!$L$20&lt;5,8500,"SCELTA NON AMMESSA")))</f>
        <v>8250</v>
      </c>
      <c r="Z9" s="93">
        <f>W9*860/(Y9*X9)</f>
        <v>0</v>
      </c>
      <c r="AA9" s="94">
        <f>W9/X9</f>
        <v>0</v>
      </c>
      <c r="AB9" s="94"/>
      <c r="AC9" s="94"/>
    </row>
    <row r="10" spans="1:29" ht="12.75">
      <c r="A10" s="87"/>
      <c r="B10" s="87"/>
      <c r="C10" s="95"/>
      <c r="D10" s="95"/>
      <c r="E10" s="87"/>
      <c r="F10" s="87"/>
      <c r="G10" s="87"/>
      <c r="H10" s="87"/>
      <c r="I10" s="87"/>
      <c r="J10" s="87"/>
      <c r="K10" s="87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</row>
    <row r="11" spans="1:29" ht="12.75">
      <c r="A11" s="87">
        <v>4</v>
      </c>
      <c r="B11" s="87" t="s">
        <v>63</v>
      </c>
      <c r="C11" s="87">
        <f>domande!$L$32</f>
        <v>0</v>
      </c>
      <c r="D11" s="87">
        <f>C11*3</f>
        <v>0</v>
      </c>
      <c r="E11" s="87">
        <v>0.7</v>
      </c>
      <c r="F11" s="87">
        <f>D11*E11</f>
        <v>0</v>
      </c>
      <c r="G11" s="88">
        <f>IF(domande!$L$60=1,C11/7,IF(domande!$L$60=2,C11/6,C11/5))</f>
        <v>0</v>
      </c>
      <c r="H11" s="96">
        <f>INT(G11)</f>
        <v>0</v>
      </c>
      <c r="I11" s="97">
        <f>C11/2</f>
        <v>0</v>
      </c>
      <c r="J11" s="97">
        <f>C11/2</f>
        <v>0</v>
      </c>
      <c r="K11" s="96">
        <f>F11-H11-I11-J11</f>
        <v>0</v>
      </c>
      <c r="M11" s="82">
        <f>IF(domande!$L$37=1,G21,IF(domande!$L$37=2,G22,IF(domande!$L$37=3,G23,IF(domande!$L$37=4,G24,IF(domande!$L$37=5,G25,"SCELTA NON VALIDA!")))))</f>
        <v>2.7</v>
      </c>
      <c r="N11" s="82">
        <f>IF(domande!$L$37=1,$H$21,IF(domande!$L$37=2,$H$22,IF(domande!$L$37=3,$H$23,IF(domande!$L$37=4,$H$24,IF(domande!$L$37=5,$H$25,"SCELTA NON VALIDA!")))))</f>
        <v>0.5</v>
      </c>
      <c r="O11" s="82">
        <f>IF(domande!$L$37=1,$I$21,IF(domande!$L$37=2,$I$22,IF(domande!$L$37=3,$I$23,IF(domande!$L$37=4,$I$24,IF(domande!$L$37=5,$I$25,"SCELTA NON VALIDA!")))))</f>
        <v>0.5</v>
      </c>
      <c r="P11" s="82">
        <f>IF(domande!$L$37=1,$J$21,IF(domande!$L$37=2,$J$22,IF(domande!$L$37=3,$J$23,IF(domande!$L$37=4,$J$24,IF(domande!$L$37=5,$J$25,"SCELTA NON VALIDA!")))))</f>
        <v>0.8</v>
      </c>
      <c r="Q11" s="82">
        <f>M11*H11+N11*I11+O11*J11+P11*K11</f>
        <v>0</v>
      </c>
      <c r="R11" s="82">
        <f>D11*0.35*0.3</f>
        <v>0</v>
      </c>
      <c r="S11" s="82">
        <f>Q11+R11</f>
        <v>0</v>
      </c>
      <c r="T11" s="92">
        <f>S11*24*comuni!$F$9/1000</f>
        <v>0</v>
      </c>
      <c r="U11" s="82">
        <f>C11*4*24*180/1000</f>
        <v>0</v>
      </c>
      <c r="V11" s="92">
        <f>IF(domande!$L$65=1,$G$36*H11*0.6/1000,IF(domande!$L$65=2,$G$37*H11*0.4/1000,IF(domande!$L$65=3,$G$38*H11*0.3/1000,"SCELTA NON AMMISSIBILE")))</f>
        <v>0</v>
      </c>
      <c r="W11" s="92">
        <f>T11-0.9*(U11+V11)</f>
        <v>0</v>
      </c>
      <c r="X11" s="82">
        <f>IF(domande!$L$46=1,$F$29,IF(domande!$L$46=2,$F$30,IF(domande!$L$46=3,$F$31,"SCELTA NON AMMESSA")))</f>
        <v>0.8</v>
      </c>
      <c r="Y11" s="82">
        <f>IF(domande!$L$20&lt;3,8250,IF(domande!$L$20=5,11000,IF(domande!$L$20&lt;5,8500,"SCELTA NON AMMESSA")))</f>
        <v>8250</v>
      </c>
      <c r="Z11" s="93">
        <f>W11*860/(Y11*X11)</f>
        <v>0</v>
      </c>
      <c r="AA11" s="94">
        <f>W11/X11</f>
        <v>0</v>
      </c>
      <c r="AB11" s="94"/>
      <c r="AC11" s="94"/>
    </row>
    <row r="12" spans="1:29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</row>
    <row r="13" spans="1:29" ht="15.75" customHeight="1">
      <c r="A13" s="87">
        <v>5</v>
      </c>
      <c r="B13" s="95" t="s">
        <v>338</v>
      </c>
      <c r="C13" s="87">
        <f>domande!$L$32</f>
        <v>0</v>
      </c>
      <c r="D13" s="87">
        <f>C13*3</f>
        <v>0</v>
      </c>
      <c r="E13" s="87">
        <v>0.9</v>
      </c>
      <c r="F13" s="87">
        <f>D13*E13</f>
        <v>0</v>
      </c>
      <c r="G13" s="88">
        <f>IF(domande!$L$60=1,C13/7,IF(domande!$L$60=2,C13/6,C13/5))</f>
        <v>0</v>
      </c>
      <c r="H13" s="96">
        <f>INT(G13)</f>
        <v>0</v>
      </c>
      <c r="I13" s="97">
        <f>C13</f>
        <v>0</v>
      </c>
      <c r="J13" s="97">
        <f>C13</f>
        <v>0</v>
      </c>
      <c r="K13" s="96">
        <f>F13-H13-I13-J13</f>
        <v>0</v>
      </c>
      <c r="M13" s="82">
        <f>IF(domande!$L$37=1,G21,IF(domande!$L$37=2,G22,IF(domande!$L$37=3,G23,IF(domande!$L$37=4,G24,IF(domande!$L$37=5,G25,"SCELTA NON VALIDA!")))))</f>
        <v>2.7</v>
      </c>
      <c r="N13" s="82">
        <f>IF(domande!$L$37=1,$H$21,IF(domande!$L$37=2,$H$22,IF(domande!$L$37=3,$H$23,IF(domande!$L$37=4,$H$24,IF(domande!$L$37=5,$H$25,"SCELTA NON VALIDA!")))))</f>
        <v>0.5</v>
      </c>
      <c r="O13" s="82">
        <f>IF(domande!$L$37=1,$I$21,IF(domande!$L$37=2,$I$22,IF(domande!$L$37=3,$I$23,IF(domande!$L$37=4,$I$24,IF(domande!$L$37=5,$I$25,"SCELTA NON VALIDA!")))))</f>
        <v>0.5</v>
      </c>
      <c r="P13" s="82">
        <f>IF(domande!$L$37=1,$J$21,IF(domande!$L$37=2,$J$22,IF(domande!$L$37=3,$J$23,IF(domande!$L$37=4,$J$24,IF(domande!$L$37=5,$J$25,"SCELTA NON VALIDA!")))))</f>
        <v>0.8</v>
      </c>
      <c r="Q13" s="82">
        <f>M13*H13+N13*I13+O13*J13+P13*K13</f>
        <v>0</v>
      </c>
      <c r="R13" s="82">
        <f>D13*0.35*0.3</f>
        <v>0</v>
      </c>
      <c r="S13" s="82">
        <f>Q13+R13</f>
        <v>0</v>
      </c>
      <c r="T13" s="92">
        <f>S13*24*comuni!$F$9/1000</f>
        <v>0</v>
      </c>
      <c r="U13" s="82">
        <f>C13*4*24*180/1000</f>
        <v>0</v>
      </c>
      <c r="V13" s="92">
        <f>IF(domande!$L$65=1,$G$36*H13*0.6/1000,IF(domande!$L$65=2,$G$37*H13*0.4/1000,IF(domande!$L$65=3,$G$38*H13*0.3/1000,"SCELTA NON AMMISSIBILE")))</f>
        <v>0</v>
      </c>
      <c r="W13" s="92">
        <f>T13-0.9*(U13+V13)</f>
        <v>0</v>
      </c>
      <c r="X13" s="82">
        <f>IF(domande!$L$46=1,$F$29,IF(domande!$L$46=2,$F$30,IF(domande!$L$46=3,$F$31,"SCELTA NON AMMESSA")))</f>
        <v>0.8</v>
      </c>
      <c r="Y13" s="82">
        <f>IF(domande!$L$20&lt;3,8250,IF(domande!$L$20=5,11000,IF(domande!$L$20&lt;5,8500,"SCELTA NON AMMESSA")))</f>
        <v>8250</v>
      </c>
      <c r="Z13" s="93">
        <f>W13*860/(Y13*X13)</f>
        <v>0</v>
      </c>
      <c r="AA13" s="94">
        <f>W13/X13</f>
        <v>0</v>
      </c>
      <c r="AB13" s="94"/>
      <c r="AC13" s="94"/>
    </row>
    <row r="16" ht="12.75">
      <c r="R16" s="98"/>
    </row>
    <row r="17" spans="16:17" ht="12.75">
      <c r="P17" s="168"/>
      <c r="Q17" s="168"/>
    </row>
    <row r="18" spans="16:17" ht="12.75">
      <c r="P18" s="99"/>
      <c r="Q18" s="99"/>
    </row>
    <row r="19" spans="2:11" ht="12.75">
      <c r="B19" s="100"/>
      <c r="C19" s="101"/>
      <c r="D19" s="101"/>
      <c r="E19" s="101"/>
      <c r="F19" s="101"/>
      <c r="G19" s="101"/>
      <c r="H19" s="101"/>
      <c r="I19" s="101"/>
      <c r="J19" s="101"/>
      <c r="K19" s="102"/>
    </row>
    <row r="20" spans="2:11" ht="12.75">
      <c r="B20" s="103"/>
      <c r="C20" s="104"/>
      <c r="D20" s="104"/>
      <c r="E20" s="104"/>
      <c r="F20" s="104"/>
      <c r="G20" s="104" t="s">
        <v>329</v>
      </c>
      <c r="H20" s="104" t="s">
        <v>330</v>
      </c>
      <c r="I20" s="104" t="s">
        <v>331</v>
      </c>
      <c r="J20" s="104" t="s">
        <v>332</v>
      </c>
      <c r="K20" s="105"/>
    </row>
    <row r="21" spans="2:11" ht="12.75" customHeight="1">
      <c r="B21" s="169" t="s">
        <v>45</v>
      </c>
      <c r="C21" s="169"/>
      <c r="D21" s="169"/>
      <c r="E21" s="106" t="s">
        <v>46</v>
      </c>
      <c r="F21" s="107">
        <v>1.3</v>
      </c>
      <c r="G21" s="108">
        <v>3</v>
      </c>
      <c r="H21" s="108">
        <v>0.6</v>
      </c>
      <c r="I21" s="108">
        <v>1.3</v>
      </c>
      <c r="J21" s="108">
        <v>0.8</v>
      </c>
      <c r="K21" s="105"/>
    </row>
    <row r="22" spans="2:11" ht="12.75">
      <c r="B22" s="169"/>
      <c r="C22" s="169"/>
      <c r="D22" s="169"/>
      <c r="E22" s="106" t="s">
        <v>49</v>
      </c>
      <c r="F22" s="107">
        <v>1.3</v>
      </c>
      <c r="G22" s="104">
        <v>3</v>
      </c>
      <c r="H22" s="104">
        <v>0.8</v>
      </c>
      <c r="I22" s="104">
        <v>1.3</v>
      </c>
      <c r="J22" s="104">
        <v>1</v>
      </c>
      <c r="K22" s="105"/>
    </row>
    <row r="23" spans="2:11" ht="12.75">
      <c r="B23" s="103"/>
      <c r="C23" s="104"/>
      <c r="D23" s="104"/>
      <c r="E23" s="106" t="s">
        <v>50</v>
      </c>
      <c r="F23" s="107">
        <v>1.4</v>
      </c>
      <c r="G23" s="108">
        <v>3</v>
      </c>
      <c r="H23" s="108">
        <v>0.8</v>
      </c>
      <c r="I23" s="108">
        <v>1.3</v>
      </c>
      <c r="J23" s="108">
        <v>1.2</v>
      </c>
      <c r="K23" s="105"/>
    </row>
    <row r="24" spans="2:11" ht="12.75">
      <c r="B24" s="103"/>
      <c r="C24" s="104"/>
      <c r="D24" s="104"/>
      <c r="E24" s="106" t="s">
        <v>51</v>
      </c>
      <c r="F24" s="107">
        <v>1</v>
      </c>
      <c r="G24" s="104">
        <v>3</v>
      </c>
      <c r="H24" s="104">
        <v>0.6</v>
      </c>
      <c r="I24" s="104">
        <v>0.8</v>
      </c>
      <c r="J24" s="104">
        <v>1</v>
      </c>
      <c r="K24" s="105"/>
    </row>
    <row r="25" spans="2:11" ht="12.75">
      <c r="B25" s="103"/>
      <c r="C25" s="104"/>
      <c r="D25" s="104"/>
      <c r="E25" s="106" t="s">
        <v>52</v>
      </c>
      <c r="F25" s="107">
        <v>0.9</v>
      </c>
      <c r="G25" s="108">
        <v>2.7</v>
      </c>
      <c r="H25" s="108">
        <v>0.5</v>
      </c>
      <c r="I25" s="108">
        <v>0.5</v>
      </c>
      <c r="J25" s="108">
        <v>0.8</v>
      </c>
      <c r="K25" s="105"/>
    </row>
    <row r="26" spans="2:11" ht="12.75">
      <c r="B26" s="109"/>
      <c r="C26" s="110"/>
      <c r="D26" s="110"/>
      <c r="E26" s="110"/>
      <c r="F26" s="110"/>
      <c r="G26" s="110"/>
      <c r="H26" s="110"/>
      <c r="I26" s="110"/>
      <c r="J26" s="110"/>
      <c r="K26" s="111"/>
    </row>
    <row r="28" spans="2:12" ht="12.75">
      <c r="B28" s="112"/>
      <c r="C28" s="113"/>
      <c r="D28" s="113"/>
      <c r="E28" s="113"/>
      <c r="F28" s="113" t="s">
        <v>3</v>
      </c>
      <c r="G28" s="113"/>
      <c r="H28" s="113"/>
      <c r="I28" s="113"/>
      <c r="J28" s="113"/>
      <c r="K28" s="113"/>
      <c r="L28" s="114"/>
    </row>
    <row r="29" spans="2:12" ht="12.75" customHeight="1">
      <c r="B29" s="170" t="s">
        <v>53</v>
      </c>
      <c r="C29" s="170"/>
      <c r="D29" s="170"/>
      <c r="E29" s="115" t="s">
        <v>339</v>
      </c>
      <c r="F29" s="116">
        <v>0.7</v>
      </c>
      <c r="G29" s="117"/>
      <c r="H29" s="117"/>
      <c r="I29" s="117">
        <v>1</v>
      </c>
      <c r="J29" s="117" t="s">
        <v>5</v>
      </c>
      <c r="K29" s="117"/>
      <c r="L29" s="118"/>
    </row>
    <row r="30" spans="2:12" ht="12.75">
      <c r="B30" s="170"/>
      <c r="C30" s="170"/>
      <c r="D30" s="170"/>
      <c r="E30" s="115" t="s">
        <v>56</v>
      </c>
      <c r="F30" s="116">
        <v>0.75</v>
      </c>
      <c r="G30" s="117"/>
      <c r="H30" s="117"/>
      <c r="I30" s="117">
        <v>2</v>
      </c>
      <c r="J30" s="117" t="s">
        <v>8</v>
      </c>
      <c r="K30" s="117"/>
      <c r="L30" s="118"/>
    </row>
    <row r="31" spans="2:12" ht="12.75">
      <c r="B31" s="119"/>
      <c r="C31" s="117"/>
      <c r="D31" s="117"/>
      <c r="E31" s="115" t="s">
        <v>57</v>
      </c>
      <c r="F31" s="116">
        <v>0.8</v>
      </c>
      <c r="G31" s="117"/>
      <c r="H31" s="117"/>
      <c r="I31" s="117">
        <v>3</v>
      </c>
      <c r="J31" s="117" t="s">
        <v>9</v>
      </c>
      <c r="K31" s="117"/>
      <c r="L31" s="118"/>
    </row>
    <row r="32" spans="2:12" ht="12.75">
      <c r="B32" s="119"/>
      <c r="C32" s="117"/>
      <c r="D32" s="117"/>
      <c r="E32" s="117"/>
      <c r="F32" s="117"/>
      <c r="G32" s="117"/>
      <c r="H32" s="117"/>
      <c r="I32" s="117">
        <v>4</v>
      </c>
      <c r="J32" s="117" t="s">
        <v>12</v>
      </c>
      <c r="K32" s="117"/>
      <c r="L32" s="118"/>
    </row>
    <row r="33" spans="2:12" ht="12.75">
      <c r="B33" s="120"/>
      <c r="C33" s="121"/>
      <c r="D33" s="121"/>
      <c r="E33" s="121"/>
      <c r="F33" s="121"/>
      <c r="G33" s="121"/>
      <c r="H33" s="121"/>
      <c r="I33" s="121">
        <v>5</v>
      </c>
      <c r="J33" s="121" t="s">
        <v>13</v>
      </c>
      <c r="K33" s="121"/>
      <c r="L33" s="122"/>
    </row>
    <row r="35" spans="2:8" ht="12.75">
      <c r="B35" s="123" t="s">
        <v>340</v>
      </c>
      <c r="C35" s="124"/>
      <c r="D35" s="124"/>
      <c r="E35" s="124"/>
      <c r="F35" s="124" t="s">
        <v>341</v>
      </c>
      <c r="G35" s="124" t="s">
        <v>342</v>
      </c>
      <c r="H35" s="125"/>
    </row>
    <row r="36" spans="2:8" ht="12.75">
      <c r="B36" s="126"/>
      <c r="C36" s="127"/>
      <c r="D36" s="127"/>
      <c r="E36" s="127" t="s">
        <v>69</v>
      </c>
      <c r="F36" s="127">
        <v>586.5</v>
      </c>
      <c r="G36" s="127">
        <f>F36*1000000/3600</f>
        <v>162916.66666666666</v>
      </c>
      <c r="H36" s="128"/>
    </row>
    <row r="37" spans="2:8" ht="12.75">
      <c r="B37" s="126"/>
      <c r="C37" s="127"/>
      <c r="D37" s="127"/>
      <c r="E37" s="127" t="s">
        <v>343</v>
      </c>
      <c r="F37" s="127">
        <v>1475.8</v>
      </c>
      <c r="G37" s="127">
        <f>F37*1000000/3600</f>
        <v>409944.44444444444</v>
      </c>
      <c r="H37" s="128"/>
    </row>
    <row r="38" spans="2:8" ht="12.75">
      <c r="B38" s="129"/>
      <c r="C38" s="130"/>
      <c r="D38" s="130"/>
      <c r="E38" s="130" t="s">
        <v>71</v>
      </c>
      <c r="F38" s="130">
        <v>2383.3</v>
      </c>
      <c r="G38" s="130">
        <f>F38*1000000/3600</f>
        <v>662027.7777777778</v>
      </c>
      <c r="H38" s="131"/>
    </row>
    <row r="40" spans="2:9" ht="12.75">
      <c r="B40" s="132" t="s">
        <v>344</v>
      </c>
      <c r="C40" s="133"/>
      <c r="D40" s="133"/>
      <c r="E40" s="133" t="s">
        <v>345</v>
      </c>
      <c r="F40" s="133">
        <f>8250/860</f>
        <v>9.593023255813954</v>
      </c>
      <c r="G40" s="133"/>
      <c r="H40" s="133" t="s">
        <v>346</v>
      </c>
      <c r="I40" s="134"/>
    </row>
    <row r="41" spans="2:9" ht="12.75">
      <c r="B41" s="135"/>
      <c r="C41" s="136"/>
      <c r="D41" s="136"/>
      <c r="E41" s="136" t="s">
        <v>347</v>
      </c>
      <c r="F41" s="136">
        <f>10200/860</f>
        <v>11.86046511627907</v>
      </c>
      <c r="G41" s="136"/>
      <c r="H41" s="136" t="s">
        <v>348</v>
      </c>
      <c r="I41" s="137"/>
    </row>
    <row r="42" spans="2:9" ht="12.75">
      <c r="B42" s="138"/>
      <c r="C42" s="139"/>
      <c r="D42" s="139"/>
      <c r="E42" s="139" t="s">
        <v>349</v>
      </c>
      <c r="F42" s="139">
        <f>11000/860</f>
        <v>12.790697674418604</v>
      </c>
      <c r="G42" s="139"/>
      <c r="H42" s="139" t="s">
        <v>350</v>
      </c>
      <c r="I42" s="140"/>
    </row>
  </sheetData>
  <mergeCells count="15">
    <mergeCell ref="P17:Q17"/>
    <mergeCell ref="B21:D22"/>
    <mergeCell ref="B29:D30"/>
    <mergeCell ref="S2:S3"/>
    <mergeCell ref="C2:C3"/>
    <mergeCell ref="D2:D3"/>
    <mergeCell ref="F2:F3"/>
    <mergeCell ref="G2:H2"/>
    <mergeCell ref="U2:V2"/>
    <mergeCell ref="X2:X3"/>
    <mergeCell ref="Y2:Y3"/>
    <mergeCell ref="I2:K2"/>
    <mergeCell ref="L2:L3"/>
    <mergeCell ref="Q2:Q3"/>
    <mergeCell ref="R2:R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PR13465</cp:lastModifiedBy>
  <cp:lastPrinted>2009-05-07T11:01:56Z</cp:lastPrinted>
  <dcterms:created xsi:type="dcterms:W3CDTF">2009-05-07T11:02:29Z</dcterms:created>
  <dcterms:modified xsi:type="dcterms:W3CDTF">2009-05-08T08:27:03Z</dcterms:modified>
  <cp:category/>
  <cp:version/>
  <cp:contentType/>
  <cp:contentStatus/>
</cp:coreProperties>
</file>